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D:\Manuals\Tutorial\FLARE\MEKPCO Flare Package Sizing\MEKPCO Documents\"/>
    </mc:Choice>
  </mc:AlternateContent>
  <xr:revisionPtr revIDLastSave="0" documentId="13_ncr:1_{11802352-864D-4633-88AF-02118BE5AE0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15" i="1" l="1"/>
  <c r="C42" i="1"/>
  <c r="B42" i="1"/>
  <c r="C32" i="1"/>
  <c r="C33" i="1" s="1"/>
  <c r="C34" i="1" s="1"/>
  <c r="C28" i="1"/>
  <c r="C29" i="1" s="1"/>
  <c r="C24" i="1"/>
  <c r="C21" i="1"/>
  <c r="C19" i="1"/>
  <c r="B19" i="1"/>
  <c r="C17" i="1"/>
  <c r="C23" i="1" s="1"/>
  <c r="C25" i="1" s="1"/>
  <c r="E8" i="2"/>
  <c r="I8" i="2" s="1"/>
  <c r="E7" i="2"/>
  <c r="E6" i="2"/>
  <c r="I6" i="2"/>
  <c r="I7" i="2"/>
  <c r="C36" i="1" l="1"/>
  <c r="C37" i="1" s="1"/>
  <c r="C38" i="1" s="1"/>
  <c r="C30" i="1"/>
  <c r="B32" i="1"/>
  <c r="B21" i="1" l="1"/>
  <c r="B33" i="1"/>
  <c r="B28" i="1"/>
  <c r="B29" i="1" s="1"/>
  <c r="B24" i="1"/>
  <c r="B17" i="1"/>
  <c r="B23" i="1" s="1"/>
  <c r="B34" i="1" l="1"/>
  <c r="B36" i="1"/>
  <c r="B37" i="1" s="1"/>
  <c r="B25" i="1"/>
  <c r="B30" i="1" s="1"/>
  <c r="B38" i="1" l="1"/>
</calcChain>
</file>

<file path=xl/sharedStrings.xml><?xml version="1.0" encoding="utf-8"?>
<sst xmlns="http://schemas.openxmlformats.org/spreadsheetml/2006/main" count="64" uniqueCount="55">
  <si>
    <t>mv</t>
  </si>
  <si>
    <t>kg/h</t>
  </si>
  <si>
    <t>ml</t>
  </si>
  <si>
    <t>rhov</t>
  </si>
  <si>
    <t>kg/m3</t>
  </si>
  <si>
    <t>rhol</t>
  </si>
  <si>
    <t>mug</t>
  </si>
  <si>
    <t>cP</t>
  </si>
  <si>
    <t>dp</t>
  </si>
  <si>
    <t>micron</t>
  </si>
  <si>
    <t>Vl</t>
  </si>
  <si>
    <t>m3</t>
  </si>
  <si>
    <t>hold up time</t>
  </si>
  <si>
    <t>min</t>
  </si>
  <si>
    <t>D</t>
  </si>
  <si>
    <t>m</t>
  </si>
  <si>
    <t>L</t>
  </si>
  <si>
    <t>L/D</t>
  </si>
  <si>
    <t>AL</t>
  </si>
  <si>
    <t>m2</t>
  </si>
  <si>
    <t>AT</t>
  </si>
  <si>
    <t>AL/AT</t>
  </si>
  <si>
    <t>HL/D</t>
  </si>
  <si>
    <t>teta</t>
  </si>
  <si>
    <t>AL/AT calc</t>
  </si>
  <si>
    <t>Error</t>
  </si>
  <si>
    <t>HV/D</t>
  </si>
  <si>
    <t>HV</t>
  </si>
  <si>
    <t>C(Re)^2</t>
  </si>
  <si>
    <t>C</t>
  </si>
  <si>
    <t>uc</t>
  </si>
  <si>
    <t>m/s</t>
  </si>
  <si>
    <t>phi</t>
  </si>
  <si>
    <t>s</t>
  </si>
  <si>
    <t>UV</t>
  </si>
  <si>
    <t>AV</t>
  </si>
  <si>
    <t>Lmin.</t>
  </si>
  <si>
    <t>OD_in</t>
  </si>
  <si>
    <t>in</t>
  </si>
  <si>
    <t>OD_out</t>
  </si>
  <si>
    <t>LT</t>
  </si>
  <si>
    <t>Nozzle Sizing</t>
  </si>
  <si>
    <t>Flow Rate
m3/s</t>
  </si>
  <si>
    <t>Nozzle ID
in</t>
  </si>
  <si>
    <t>Velocity
m/s</t>
  </si>
  <si>
    <t>Criteria
m /s</t>
  </si>
  <si>
    <t>Inlet</t>
  </si>
  <si>
    <t>7 ~ 13</t>
  </si>
  <si>
    <t>15 ~ 30</t>
  </si>
  <si>
    <t>2 ~ 4</t>
  </si>
  <si>
    <t>Gas outlet</t>
  </si>
  <si>
    <t>Water outlet</t>
  </si>
  <si>
    <t>Lmin</t>
  </si>
  <si>
    <t>N1</t>
  </si>
  <si>
    <t>N2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</si>
</sst>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00"/>
  </numFmts>
  <fonts count="4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i/>
      <sz val="11"/>
      <color indexed="12"/>
      <name val="Calibri"/>
      <family val="2"/>
    </font>
    <font>
      <i/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2" borderId="0" xfId="0" applyFill="1"/>
    <xf numFmtId="164" fontId="0" fillId="0" borderId="0" xfId="0" applyNumberFormat="1"/>
    <xf numFmtId="2" fontId="0" fillId="0" borderId="0" xfId="0" applyNumberFormat="1"/>
    <xf numFmtId="165" fontId="0" fillId="3" borderId="0" xfId="0" applyNumberFormat="1" applyFill="1"/>
    <xf numFmtId="164" fontId="0" fillId="4" borderId="0" xfId="0" applyNumberFormat="1" applyFill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left"/>
    </xf>
    <xf numFmtId="0" fontId="0" fillId="0" borderId="0" xfId="0" applyAlignment="1">
      <alignment horizontal="left"/>
    </xf>
    <xf numFmtId="2" fontId="2" fillId="0" borderId="0" xfId="0" applyNumberFormat="1" applyFont="1" applyAlignment="1">
      <alignment horizontal="center"/>
    </xf>
    <xf numFmtId="1" fontId="2" fillId="2" borderId="0" xfId="0" applyNumberFormat="1" applyFont="1" applyFill="1" applyAlignment="1">
      <alignment horizontal="center"/>
    </xf>
    <xf numFmtId="0" fontId="3" fillId="0" borderId="0" xfId="0" applyFont="1" applyAlignment="1">
      <alignment horizontal="center"/>
    </xf>
    <xf numFmtId="0" fontId="3" fillId="0" borderId="11" xfId="0" applyFont="1" applyBorder="1" applyAlignment="1">
      <alignment horizontal="center"/>
    </xf>
    <xf numFmtId="0" fontId="0" fillId="0" borderId="7" xfId="0" applyBorder="1" applyAlignment="1">
      <alignment horizontal="left"/>
    </xf>
    <xf numFmtId="0" fontId="0" fillId="0" borderId="8" xfId="0" applyBorder="1" applyAlignment="1">
      <alignment horizontal="left"/>
    </xf>
    <xf numFmtId="2" fontId="2" fillId="0" borderId="8" xfId="0" applyNumberFormat="1" applyFont="1" applyBorder="1" applyAlignment="1">
      <alignment horizontal="center"/>
    </xf>
    <xf numFmtId="1" fontId="2" fillId="2" borderId="8" xfId="0" applyNumberFormat="1" applyFont="1" applyFill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O42"/>
  <sheetViews>
    <sheetView tabSelected="1" topLeftCell="A7" zoomScale="70" zoomScaleNormal="70" workbookViewId="0">
      <selection activeCell="C42" sqref="C42"/>
    </sheetView>
  </sheetViews>
  <sheetFormatPr defaultRowHeight="14.4" x14ac:dyDescent="0.3"/>
  <cols>
    <col min="1" max="1" width="11.44140625" bestFit="1" customWidth="1"/>
    <col min="2" max="2" width="14.5546875" bestFit="1" customWidth="1"/>
    <col min="3" max="3" width="14.5546875" customWidth="1"/>
  </cols>
  <sheetData>
    <row r="4" spans="1:15" x14ac:dyDescent="0.3">
      <c r="A4" t="s">
        <v>0</v>
      </c>
      <c r="B4" s="1">
        <v>510000</v>
      </c>
      <c r="C4" s="1">
        <v>510000</v>
      </c>
      <c r="D4" t="s">
        <v>1</v>
      </c>
    </row>
    <row r="5" spans="1:15" x14ac:dyDescent="0.3">
      <c r="A5" t="s">
        <v>2</v>
      </c>
      <c r="B5" s="1">
        <v>30000</v>
      </c>
      <c r="C5" s="1">
        <v>30000</v>
      </c>
      <c r="D5" t="s">
        <v>1</v>
      </c>
    </row>
    <row r="7" spans="1:15" x14ac:dyDescent="0.3">
      <c r="A7" t="s">
        <v>3</v>
      </c>
      <c r="B7" s="1">
        <v>6.8</v>
      </c>
      <c r="C7" s="1">
        <v>6.8</v>
      </c>
      <c r="D7" t="s">
        <v>4</v>
      </c>
    </row>
    <row r="8" spans="1:15" x14ac:dyDescent="0.3">
      <c r="A8" t="s">
        <v>5</v>
      </c>
      <c r="B8" s="1">
        <v>990</v>
      </c>
      <c r="C8" s="1">
        <v>990</v>
      </c>
      <c r="D8" t="s">
        <v>4</v>
      </c>
    </row>
    <row r="9" spans="1:15" x14ac:dyDescent="0.3">
      <c r="A9" t="s">
        <v>6</v>
      </c>
      <c r="B9" s="1">
        <v>2.5000000000000001E-2</v>
      </c>
      <c r="C9" s="1">
        <v>2.5000000000000001E-2</v>
      </c>
      <c r="D9" t="s">
        <v>7</v>
      </c>
    </row>
    <row r="11" spans="1:15" x14ac:dyDescent="0.3">
      <c r="A11" t="s">
        <v>8</v>
      </c>
      <c r="B11" s="1">
        <v>300</v>
      </c>
      <c r="C11" s="1">
        <v>300</v>
      </c>
      <c r="D11" t="s">
        <v>9</v>
      </c>
    </row>
    <row r="12" spans="1:15" x14ac:dyDescent="0.3">
      <c r="A12" t="s">
        <v>10</v>
      </c>
      <c r="B12" s="1">
        <v>50</v>
      </c>
      <c r="C12" s="1">
        <v>50</v>
      </c>
      <c r="D12" t="s">
        <v>11</v>
      </c>
      <c r="N12" t="s">
        <v>52</v>
      </c>
      <c r="O12">
        <v>1</v>
      </c>
    </row>
    <row r="13" spans="1:15" x14ac:dyDescent="0.3">
      <c r="A13" t="s">
        <v>12</v>
      </c>
      <c r="B13" s="1">
        <v>30</v>
      </c>
      <c r="C13" s="1">
        <v>30</v>
      </c>
      <c r="D13" t="s">
        <v>13</v>
      </c>
      <c r="N13" t="s">
        <v>53</v>
      </c>
      <c r="O13">
        <v>0.25</v>
      </c>
    </row>
    <row r="14" spans="1:15" x14ac:dyDescent="0.3">
      <c r="N14" t="s">
        <v>54</v>
      </c>
      <c r="O14">
        <v>0.25</v>
      </c>
    </row>
    <row r="15" spans="1:15" x14ac:dyDescent="0.3">
      <c r="A15" t="s">
        <v>14</v>
      </c>
      <c r="B15">
        <v>4</v>
      </c>
      <c r="C15" s="1">
        <v>4</v>
      </c>
      <c r="D15" t="s">
        <v>15</v>
      </c>
      <c r="N15" t="s">
        <v>40</v>
      </c>
      <c r="O15">
        <f>O12+1.5*(O13+O14)</f>
        <v>1.75</v>
      </c>
    </row>
    <row r="16" spans="1:15" x14ac:dyDescent="0.3">
      <c r="A16" t="s">
        <v>17</v>
      </c>
      <c r="B16" s="1">
        <v>3</v>
      </c>
      <c r="C16" s="1">
        <v>3</v>
      </c>
    </row>
    <row r="17" spans="1:4" x14ac:dyDescent="0.3">
      <c r="A17" t="s">
        <v>16</v>
      </c>
      <c r="B17">
        <f>B15*B16</f>
        <v>12</v>
      </c>
      <c r="C17">
        <f>C15*C16</f>
        <v>12</v>
      </c>
      <c r="D17" t="s">
        <v>15</v>
      </c>
    </row>
    <row r="19" spans="1:4" x14ac:dyDescent="0.3">
      <c r="A19" t="s">
        <v>28</v>
      </c>
      <c r="B19">
        <f>0.13*100000000*B7*(B11*0.000001)^3*(B8-B7)/B9^2</f>
        <v>3754.7228159999991</v>
      </c>
      <c r="C19">
        <f>0.13*100000000*C7*(C11*0.000001)^3*(C8-C7)/C9^2</f>
        <v>3754.7228159999991</v>
      </c>
    </row>
    <row r="20" spans="1:4" x14ac:dyDescent="0.3">
      <c r="A20" t="s">
        <v>29</v>
      </c>
      <c r="B20">
        <v>1.4</v>
      </c>
      <c r="C20">
        <v>1.4</v>
      </c>
    </row>
    <row r="21" spans="1:4" x14ac:dyDescent="0.3">
      <c r="A21" t="s">
        <v>30</v>
      </c>
      <c r="B21" s="3">
        <f>1.15*(9.8*B11*0.000001*(B8-B7)/B7)^0.5</f>
        <v>0.74978713449806778</v>
      </c>
      <c r="C21" s="3">
        <f>1.15*(9.8*C11*0.000001*(C8-C7)/C7)^0.5</f>
        <v>0.74978713449806778</v>
      </c>
      <c r="D21" t="s">
        <v>31</v>
      </c>
    </row>
    <row r="23" spans="1:4" x14ac:dyDescent="0.3">
      <c r="A23" t="s">
        <v>18</v>
      </c>
      <c r="B23" s="3">
        <f>B5/B8/60*B13/B17+B12/B17</f>
        <v>5.4292929292929299</v>
      </c>
      <c r="C23" s="3">
        <f>(C13*C5/C8/60/C17)+(C12/C17)</f>
        <v>5.4292929292929299</v>
      </c>
      <c r="D23" t="s">
        <v>19</v>
      </c>
    </row>
    <row r="24" spans="1:4" x14ac:dyDescent="0.3">
      <c r="A24" t="s">
        <v>20</v>
      </c>
      <c r="B24" s="3">
        <f>PI()/4*B15^2</f>
        <v>12.566370614359172</v>
      </c>
      <c r="C24" s="3">
        <f>(3.14/4)*C15*C15</f>
        <v>12.56</v>
      </c>
      <c r="D24" t="s">
        <v>19</v>
      </c>
    </row>
    <row r="25" spans="1:4" x14ac:dyDescent="0.3">
      <c r="A25" t="s">
        <v>21</v>
      </c>
      <c r="B25" s="3">
        <f>B23/B24</f>
        <v>0.43204940359542299</v>
      </c>
      <c r="C25" s="3">
        <f>C23/C24</f>
        <v>0.43226854532587022</v>
      </c>
    </row>
    <row r="27" spans="1:4" x14ac:dyDescent="0.3">
      <c r="A27" t="s">
        <v>22</v>
      </c>
      <c r="B27" s="4">
        <v>0.44652501752269408</v>
      </c>
      <c r="C27" s="4">
        <v>0.44669804359060816</v>
      </c>
    </row>
    <row r="28" spans="1:4" x14ac:dyDescent="0.3">
      <c r="A28" t="s">
        <v>23</v>
      </c>
      <c r="B28" s="2">
        <f>2*ACOS(1-2*B27)</f>
        <v>2.9272828352813822</v>
      </c>
      <c r="C28" s="2">
        <f>2*ACOS(1-2*C27)</f>
        <v>2.927978919067225</v>
      </c>
    </row>
    <row r="29" spans="1:4" x14ac:dyDescent="0.3">
      <c r="A29" t="s">
        <v>24</v>
      </c>
      <c r="B29" s="2">
        <f>(B28-SIN(B28))/2/PI()</f>
        <v>0.43204356011268241</v>
      </c>
      <c r="C29" s="2">
        <f>(C28-SIN(C28))/2/PI()</f>
        <v>0.43226260426777524</v>
      </c>
    </row>
    <row r="30" spans="1:4" x14ac:dyDescent="0.3">
      <c r="A30" t="s">
        <v>25</v>
      </c>
      <c r="B30" s="5">
        <f>B29-B25</f>
        <v>-5.8434827405751122E-6</v>
      </c>
      <c r="C30" s="5">
        <f>C29-C25</f>
        <v>-5.9410580949825764E-6</v>
      </c>
    </row>
    <row r="32" spans="1:4" x14ac:dyDescent="0.3">
      <c r="A32" t="s">
        <v>26</v>
      </c>
      <c r="B32" s="3">
        <f>1-B27</f>
        <v>0.55347498247730598</v>
      </c>
      <c r="C32" s="3">
        <f>1-C27</f>
        <v>0.55330195640939184</v>
      </c>
    </row>
    <row r="33" spans="1:4" x14ac:dyDescent="0.3">
      <c r="A33" t="s">
        <v>27</v>
      </c>
      <c r="B33" s="3">
        <f>B32*B15</f>
        <v>2.2138999299092239</v>
      </c>
      <c r="C33" s="3">
        <f>C32*C15</f>
        <v>2.2132078256375673</v>
      </c>
    </row>
    <row r="34" spans="1:4" x14ac:dyDescent="0.3">
      <c r="A34" t="s">
        <v>32</v>
      </c>
      <c r="B34" s="3">
        <f>B33/B21</f>
        <v>2.9527046118112996</v>
      </c>
      <c r="C34" s="3">
        <f>C33/C21</f>
        <v>2.9517815441300703</v>
      </c>
      <c r="D34" t="s">
        <v>33</v>
      </c>
    </row>
    <row r="35" spans="1:4" x14ac:dyDescent="0.3">
      <c r="B35" s="3"/>
      <c r="C35" s="3"/>
    </row>
    <row r="36" spans="1:4" x14ac:dyDescent="0.3">
      <c r="A36" t="s">
        <v>35</v>
      </c>
      <c r="B36" s="3">
        <f>B24-B23</f>
        <v>7.1370776850662425</v>
      </c>
      <c r="C36" s="3">
        <f>C24-C23</f>
        <v>7.1307070707070705</v>
      </c>
      <c r="D36" t="s">
        <v>19</v>
      </c>
    </row>
    <row r="37" spans="1:4" x14ac:dyDescent="0.3">
      <c r="A37" t="s">
        <v>34</v>
      </c>
      <c r="B37" s="3">
        <f>B4/B7/3600/B36</f>
        <v>2.9190285229661148</v>
      </c>
      <c r="C37" s="3">
        <f>C4/C7/3600/C36</f>
        <v>2.9216363996940249</v>
      </c>
      <c r="D37" t="s">
        <v>31</v>
      </c>
    </row>
    <row r="38" spans="1:4" x14ac:dyDescent="0.3">
      <c r="A38" t="s">
        <v>36</v>
      </c>
      <c r="B38" s="3">
        <f>B37*B34</f>
        <v>8.6190289817707733</v>
      </c>
      <c r="C38" s="3">
        <f>C37*C34</f>
        <v>8.6240324032754483</v>
      </c>
      <c r="D38" t="s">
        <v>15</v>
      </c>
    </row>
    <row r="39" spans="1:4" x14ac:dyDescent="0.3">
      <c r="A39" t="s">
        <v>37</v>
      </c>
      <c r="B39" s="1">
        <v>64</v>
      </c>
      <c r="C39" s="1">
        <v>64</v>
      </c>
      <c r="D39" t="s">
        <v>38</v>
      </c>
    </row>
    <row r="40" spans="1:4" x14ac:dyDescent="0.3">
      <c r="A40" t="s">
        <v>39</v>
      </c>
      <c r="B40" s="1">
        <v>72</v>
      </c>
      <c r="C40" s="1">
        <v>72</v>
      </c>
      <c r="D40" t="s">
        <v>38</v>
      </c>
    </row>
    <row r="42" spans="1:4" x14ac:dyDescent="0.3">
      <c r="A42" t="s">
        <v>40</v>
      </c>
      <c r="B42" s="3">
        <f>B38+1.5*(B39+B40)*25.4/1000</f>
        <v>13.800628981770773</v>
      </c>
      <c r="C42" s="3">
        <f>C38+1.5*(C39+C40)*25.4/1000</f>
        <v>13.805632403275448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3:L8"/>
  <sheetViews>
    <sheetView workbookViewId="0">
      <selection activeCell="G8" sqref="G8:H8"/>
    </sheetView>
  </sheetViews>
  <sheetFormatPr defaultRowHeight="14.4" x14ac:dyDescent="0.3"/>
  <sheetData>
    <row r="3" spans="3:12" x14ac:dyDescent="0.3">
      <c r="C3" s="6" t="s">
        <v>41</v>
      </c>
      <c r="D3" s="7"/>
      <c r="E3" s="7"/>
      <c r="F3" s="7"/>
      <c r="G3" s="7"/>
      <c r="H3" s="7"/>
      <c r="I3" s="7"/>
      <c r="J3" s="7"/>
      <c r="K3" s="7"/>
      <c r="L3" s="8"/>
    </row>
    <row r="4" spans="3:12" x14ac:dyDescent="0.3">
      <c r="C4" s="9"/>
      <c r="D4" s="10"/>
      <c r="E4" s="9" t="s">
        <v>42</v>
      </c>
      <c r="F4" s="10"/>
      <c r="G4" s="9" t="s">
        <v>43</v>
      </c>
      <c r="H4" s="10"/>
      <c r="I4" s="9" t="s">
        <v>44</v>
      </c>
      <c r="J4" s="10"/>
      <c r="K4" s="9" t="s">
        <v>45</v>
      </c>
      <c r="L4" s="11"/>
    </row>
    <row r="5" spans="3:12" x14ac:dyDescent="0.3">
      <c r="C5" s="12"/>
      <c r="D5" s="13"/>
      <c r="E5" s="12"/>
      <c r="F5" s="13"/>
      <c r="G5" s="12"/>
      <c r="H5" s="13"/>
      <c r="I5" s="12"/>
      <c r="J5" s="13"/>
      <c r="K5" s="12"/>
      <c r="L5" s="14"/>
    </row>
    <row r="6" spans="3:12" x14ac:dyDescent="0.3">
      <c r="C6" s="15" t="s">
        <v>46</v>
      </c>
      <c r="D6" s="16"/>
      <c r="E6" s="17">
        <f>540000/6.82/3600</f>
        <v>21.994134897360702</v>
      </c>
      <c r="F6" s="17"/>
      <c r="G6" s="18">
        <v>64</v>
      </c>
      <c r="H6" s="18"/>
      <c r="I6" s="17">
        <f>E6/((G6*25.4/1000)^2*PI()/4)</f>
        <v>10.597163179315839</v>
      </c>
      <c r="J6" s="17"/>
      <c r="K6" s="19" t="s">
        <v>47</v>
      </c>
      <c r="L6" s="20"/>
    </row>
    <row r="7" spans="3:12" x14ac:dyDescent="0.3">
      <c r="C7" s="15" t="s">
        <v>50</v>
      </c>
      <c r="D7" s="16"/>
      <c r="E7" s="17">
        <f>510000/6.82/3600</f>
        <v>20.772238514173999</v>
      </c>
      <c r="F7" s="17"/>
      <c r="G7" s="18">
        <v>72</v>
      </c>
      <c r="H7" s="18"/>
      <c r="I7" s="17">
        <f>E7/((G7*25.4/1000)^2*PI()/4)</f>
        <v>7.9078968032205994</v>
      </c>
      <c r="J7" s="17"/>
      <c r="K7" s="19" t="s">
        <v>48</v>
      </c>
      <c r="L7" s="20"/>
    </row>
    <row r="8" spans="3:12" x14ac:dyDescent="0.3">
      <c r="C8" s="21" t="s">
        <v>51</v>
      </c>
      <c r="D8" s="22"/>
      <c r="E8" s="23">
        <f>30000/988/3600</f>
        <v>8.4345479082321186E-3</v>
      </c>
      <c r="F8" s="23"/>
      <c r="G8" s="24">
        <v>3</v>
      </c>
      <c r="H8" s="24"/>
      <c r="I8" s="23">
        <f>E8/((G8*25.4/1000)^2*PI()/4)</f>
        <v>1.8495325774010209</v>
      </c>
      <c r="J8" s="23"/>
      <c r="K8" s="25" t="s">
        <v>49</v>
      </c>
      <c r="L8" s="26"/>
    </row>
  </sheetData>
  <mergeCells count="21">
    <mergeCell ref="C8:D8"/>
    <mergeCell ref="E8:F8"/>
    <mergeCell ref="G8:H8"/>
    <mergeCell ref="I8:J8"/>
    <mergeCell ref="K8:L8"/>
    <mergeCell ref="C6:D6"/>
    <mergeCell ref="E6:F6"/>
    <mergeCell ref="G6:H6"/>
    <mergeCell ref="I6:J6"/>
    <mergeCell ref="K6:L6"/>
    <mergeCell ref="C7:D7"/>
    <mergeCell ref="E7:F7"/>
    <mergeCell ref="G7:H7"/>
    <mergeCell ref="I7:J7"/>
    <mergeCell ref="K7:L7"/>
    <mergeCell ref="C3:L3"/>
    <mergeCell ref="C4:D5"/>
    <mergeCell ref="E4:F5"/>
    <mergeCell ref="G4:H5"/>
    <mergeCell ref="I4:J5"/>
    <mergeCell ref="K4:L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</dc:creator>
  <cp:lastModifiedBy>Behrouzi</cp:lastModifiedBy>
  <dcterms:created xsi:type="dcterms:W3CDTF">2021-05-21T06:36:39Z</dcterms:created>
  <dcterms:modified xsi:type="dcterms:W3CDTF">2022-11-23T10:39:38Z</dcterms:modified>
</cp:coreProperties>
</file>