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Training Class\Equipment\"/>
    </mc:Choice>
  </mc:AlternateContent>
  <bookViews>
    <workbookView xWindow="0" yWindow="0" windowWidth="23040" windowHeight="8808"/>
  </bookViews>
  <sheets>
    <sheet name="Rev 0" sheetId="2" r:id="rId1"/>
  </sheets>
  <definedNames>
    <definedName name="_xlnm.Print_Area" localSheetId="0">'Rev 0'!$A$1:$AD$142</definedName>
  </definedNames>
  <calcPr calcId="152511"/>
</workbook>
</file>

<file path=xl/calcChain.xml><?xml version="1.0" encoding="utf-8"?>
<calcChain xmlns="http://schemas.openxmlformats.org/spreadsheetml/2006/main">
  <c r="J73" i="2" l="1"/>
  <c r="J20" i="2"/>
  <c r="F37" i="2" l="1"/>
  <c r="S20" i="2" l="1"/>
  <c r="D28" i="2" l="1"/>
  <c r="H28" i="2" s="1"/>
  <c r="AB42" i="2"/>
  <c r="M54" i="2"/>
  <c r="O115" i="2" s="1"/>
  <c r="O113" i="2"/>
  <c r="N42" i="2"/>
  <c r="D29" i="2"/>
  <c r="M56" i="2"/>
  <c r="M49" i="2"/>
  <c r="M48" i="2" s="1"/>
  <c r="AB20" i="2"/>
  <c r="D30" i="2" s="1"/>
  <c r="H30" i="2" s="1"/>
  <c r="M69" i="2" l="1"/>
  <c r="M55" i="2"/>
  <c r="M66" i="2" s="1"/>
  <c r="M46" i="2"/>
  <c r="M50" i="2" s="1"/>
  <c r="M51" i="2" s="1"/>
  <c r="D27" i="2"/>
  <c r="H27" i="2" s="1"/>
  <c r="H29" i="2"/>
  <c r="O119" i="2" l="1"/>
  <c r="M97" i="2"/>
  <c r="M57" i="2"/>
  <c r="O117" i="2"/>
  <c r="M52" i="2"/>
  <c r="M70" i="2" l="1"/>
  <c r="M84" i="2" s="1"/>
  <c r="M85" i="2" s="1"/>
  <c r="M86" i="2" s="1"/>
  <c r="M91" i="2" l="1"/>
  <c r="M92" i="2" s="1"/>
  <c r="M62" i="2"/>
  <c r="M63" i="2" s="1"/>
  <c r="M106" i="2" s="1"/>
  <c r="M59" i="2"/>
  <c r="O121" i="2" l="1"/>
  <c r="M96" i="2"/>
  <c r="M98" i="2" s="1"/>
  <c r="M99" i="2" s="1"/>
  <c r="M94" i="2"/>
  <c r="M95" i="2" s="1"/>
  <c r="M107" i="2" s="1"/>
  <c r="M87" i="2"/>
  <c r="M88" i="2" s="1"/>
  <c r="M60" i="2"/>
  <c r="M61" i="2" s="1"/>
  <c r="M108" i="2" l="1"/>
  <c r="M102" i="2"/>
  <c r="M103" i="2" s="1"/>
  <c r="M89" i="2"/>
  <c r="M90" i="2" s="1"/>
</calcChain>
</file>

<file path=xl/sharedStrings.xml><?xml version="1.0" encoding="utf-8"?>
<sst xmlns="http://schemas.openxmlformats.org/spreadsheetml/2006/main" count="272" uniqueCount="188">
  <si>
    <t>Rev.</t>
  </si>
  <si>
    <t>CONTRACTOR:</t>
  </si>
  <si>
    <t>OWNER:</t>
  </si>
  <si>
    <t>DOCUMENT TITLE:</t>
  </si>
  <si>
    <t>DOCUMENT NUMBER:</t>
  </si>
  <si>
    <t>PAGE NO.:</t>
  </si>
  <si>
    <t>Proj. No.</t>
  </si>
  <si>
    <t>Unit</t>
  </si>
  <si>
    <t>Phase</t>
  </si>
  <si>
    <t>Disc.</t>
  </si>
  <si>
    <t>Doc.</t>
  </si>
  <si>
    <t>Serial</t>
  </si>
  <si>
    <t>SEPARATOR SIZING CALCULATION</t>
  </si>
  <si>
    <t>Vessel Tag No.</t>
  </si>
  <si>
    <t>Prepared:</t>
  </si>
  <si>
    <t>Operating Pressure</t>
  </si>
  <si>
    <t>Checked:</t>
  </si>
  <si>
    <t>Operating Temperature</t>
  </si>
  <si>
    <t>Approved:</t>
  </si>
  <si>
    <t>Gas</t>
  </si>
  <si>
    <t>HC</t>
  </si>
  <si>
    <t>Water</t>
  </si>
  <si>
    <t>Flowrate</t>
  </si>
  <si>
    <t>Kg/hr</t>
  </si>
  <si>
    <t>Denstiy</t>
  </si>
  <si>
    <t>Kg/m3</t>
  </si>
  <si>
    <t>m3/s</t>
  </si>
  <si>
    <t>m3/min</t>
  </si>
  <si>
    <t>Viscosity</t>
  </si>
  <si>
    <t>cp</t>
  </si>
  <si>
    <t>HC Particle Size in Gas</t>
  </si>
  <si>
    <t>Micron</t>
  </si>
  <si>
    <t>Water Particle Size in HC</t>
  </si>
  <si>
    <t>HC Particle Size in Water</t>
  </si>
  <si>
    <t>Nozzle Sizing</t>
  </si>
  <si>
    <t>Flow Rate
m3/s</t>
  </si>
  <si>
    <t>Nozzle ID
in</t>
  </si>
  <si>
    <t>Velocity
m/s</t>
  </si>
  <si>
    <t>Criteria
m /s</t>
  </si>
  <si>
    <t>Inlet</t>
  </si>
  <si>
    <t>7 ~ 13</t>
  </si>
  <si>
    <t>15 ~ 30</t>
  </si>
  <si>
    <t>1 ~ 3</t>
  </si>
  <si>
    <t>2 ~ 4</t>
  </si>
  <si>
    <r>
      <t>V</t>
    </r>
    <r>
      <rPr>
        <vertAlign val="subscript"/>
        <sz val="11"/>
        <color indexed="8"/>
        <rFont val="Calibri"/>
        <family val="2"/>
      </rPr>
      <t>s</t>
    </r>
  </si>
  <si>
    <t>m /s</t>
  </si>
  <si>
    <t>Max Vapor Velocity</t>
  </si>
  <si>
    <r>
      <t>V</t>
    </r>
    <r>
      <rPr>
        <vertAlign val="subscript"/>
        <sz val="11"/>
        <color indexed="8"/>
        <rFont val="Calibri"/>
        <family val="2"/>
      </rPr>
      <t>m</t>
    </r>
  </si>
  <si>
    <r>
      <t>U</t>
    </r>
    <r>
      <rPr>
        <vertAlign val="subscript"/>
        <sz val="11"/>
        <color indexed="8"/>
        <rFont val="Calibri"/>
        <family val="2"/>
      </rPr>
      <t>HC/W</t>
    </r>
  </si>
  <si>
    <t>mm/min</t>
  </si>
  <si>
    <t>F</t>
  </si>
  <si>
    <r>
      <t>U</t>
    </r>
    <r>
      <rPr>
        <vertAlign val="subscript"/>
        <sz val="11"/>
        <color indexed="8"/>
        <rFont val="Calibri"/>
        <family val="2"/>
      </rPr>
      <t>W/HC</t>
    </r>
  </si>
  <si>
    <t>L/D</t>
  </si>
  <si>
    <t>min</t>
  </si>
  <si>
    <t>Required Vapor cross sectional area</t>
  </si>
  <si>
    <r>
      <t>A</t>
    </r>
    <r>
      <rPr>
        <vertAlign val="subscript"/>
        <sz val="11"/>
        <color indexed="8"/>
        <rFont val="Calibri"/>
        <family val="2"/>
      </rPr>
      <t>v</t>
    </r>
  </si>
  <si>
    <t>m2</t>
  </si>
  <si>
    <t>Select Liquid height to Vessel Diameter</t>
  </si>
  <si>
    <r>
      <t>h</t>
    </r>
    <r>
      <rPr>
        <vertAlign val="subscript"/>
        <sz val="11"/>
        <color indexed="8"/>
        <rFont val="Calibri"/>
        <family val="2"/>
      </rPr>
      <t>1</t>
    </r>
    <r>
      <rPr>
        <sz val="10"/>
        <rFont val="Arial"/>
        <family val="2"/>
      </rPr>
      <t xml:space="preserve"> / D</t>
    </r>
  </si>
  <si>
    <t>Vapor Area to total area</t>
  </si>
  <si>
    <r>
      <t>A</t>
    </r>
    <r>
      <rPr>
        <vertAlign val="subscript"/>
        <sz val="11"/>
        <color indexed="8"/>
        <rFont val="Calibri"/>
        <family val="2"/>
      </rPr>
      <t>V</t>
    </r>
    <r>
      <rPr>
        <sz val="10"/>
        <rFont val="Arial"/>
        <family val="2"/>
      </rPr>
      <t xml:space="preserve"> /A</t>
    </r>
    <r>
      <rPr>
        <vertAlign val="subscript"/>
        <sz val="11"/>
        <color indexed="8"/>
        <rFont val="Calibri"/>
        <family val="2"/>
      </rPr>
      <t>T</t>
    </r>
  </si>
  <si>
    <t>Liquid Area to total area</t>
  </si>
  <si>
    <r>
      <t>A</t>
    </r>
    <r>
      <rPr>
        <vertAlign val="subscript"/>
        <sz val="11"/>
        <color indexed="8"/>
        <rFont val="Calibri"/>
        <family val="2"/>
      </rPr>
      <t>L</t>
    </r>
    <r>
      <rPr>
        <sz val="10"/>
        <rFont val="Arial"/>
        <family val="2"/>
      </rPr>
      <t xml:space="preserve"> /A</t>
    </r>
    <r>
      <rPr>
        <vertAlign val="subscript"/>
        <sz val="11"/>
        <color indexed="8"/>
        <rFont val="Calibri"/>
        <family val="2"/>
      </rPr>
      <t>T</t>
    </r>
  </si>
  <si>
    <t>Total Area</t>
  </si>
  <si>
    <r>
      <t>A</t>
    </r>
    <r>
      <rPr>
        <vertAlign val="subscript"/>
        <sz val="11"/>
        <color indexed="8"/>
        <rFont val="Calibri"/>
        <family val="2"/>
      </rPr>
      <t>T</t>
    </r>
  </si>
  <si>
    <t>Liquid Area</t>
  </si>
  <si>
    <r>
      <t>A</t>
    </r>
    <r>
      <rPr>
        <vertAlign val="subscript"/>
        <sz val="11"/>
        <color indexed="8"/>
        <rFont val="Calibri"/>
        <family val="2"/>
      </rPr>
      <t>L</t>
    </r>
  </si>
  <si>
    <t>Calculated Vessle Diameter</t>
  </si>
  <si>
    <r>
      <t>D</t>
    </r>
    <r>
      <rPr>
        <vertAlign val="subscript"/>
        <sz val="11"/>
        <color indexed="8"/>
        <rFont val="Calibri"/>
        <family val="2"/>
      </rPr>
      <t>cal.</t>
    </r>
  </si>
  <si>
    <t>mm</t>
  </si>
  <si>
    <t>Selected Vessle Diameter</t>
  </si>
  <si>
    <t>D</t>
  </si>
  <si>
    <t>Flowpath Length</t>
  </si>
  <si>
    <t>L</t>
  </si>
  <si>
    <t>Tan / Tan Length</t>
  </si>
  <si>
    <t>L'</t>
  </si>
  <si>
    <t>HLL height</t>
  </si>
  <si>
    <r>
      <t>h</t>
    </r>
    <r>
      <rPr>
        <vertAlign val="subscript"/>
        <sz val="11"/>
        <color indexed="8"/>
        <rFont val="Calibri"/>
        <family val="2"/>
      </rPr>
      <t>1</t>
    </r>
  </si>
  <si>
    <t>Liquid volume @ HLL</t>
  </si>
  <si>
    <r>
      <t>V</t>
    </r>
    <r>
      <rPr>
        <vertAlign val="subscript"/>
        <sz val="11"/>
        <color indexed="8"/>
        <rFont val="Calibri"/>
        <family val="2"/>
      </rPr>
      <t>HLL</t>
    </r>
  </si>
  <si>
    <t>m3</t>
  </si>
  <si>
    <t>Select LLL height</t>
  </si>
  <si>
    <r>
      <t>h</t>
    </r>
    <r>
      <rPr>
        <vertAlign val="subscript"/>
        <sz val="11"/>
        <color indexed="8"/>
        <rFont val="Calibri"/>
        <family val="2"/>
      </rPr>
      <t>2</t>
    </r>
  </si>
  <si>
    <t>Liquid volume @ LLL</t>
  </si>
  <si>
    <r>
      <t>V</t>
    </r>
    <r>
      <rPr>
        <vertAlign val="subscript"/>
        <sz val="11"/>
        <color indexed="8"/>
        <rFont val="Calibri"/>
        <family val="2"/>
      </rPr>
      <t>LLL</t>
    </r>
  </si>
  <si>
    <t>Surge Volume</t>
  </si>
  <si>
    <r>
      <t>h</t>
    </r>
    <r>
      <rPr>
        <vertAlign val="subscript"/>
        <sz val="11"/>
        <color indexed="8"/>
        <rFont val="Calibri"/>
        <family val="2"/>
      </rPr>
      <t>NLL</t>
    </r>
  </si>
  <si>
    <t>Liquid volume @ NLL</t>
  </si>
  <si>
    <t>Water Section Sizing</t>
  </si>
  <si>
    <t>SUMMER CASE FOR 1ST STAGE SEPARATOR BANK E</t>
  </si>
  <si>
    <t>INPUT DATA</t>
  </si>
  <si>
    <t>Crude Settling Velocity in Vapour Phase</t>
  </si>
  <si>
    <t>Liquid / Liquid Settling Velocities</t>
  </si>
  <si>
    <t>Water Settling Velocity in Crude Phase</t>
  </si>
  <si>
    <t>Crude Settling Velocity in Water Phase</t>
  </si>
  <si>
    <t>Crude Surge Time</t>
  </si>
  <si>
    <t>Remarks</t>
  </si>
  <si>
    <t>Crude Section Sizing</t>
  </si>
  <si>
    <r>
      <t>t</t>
    </r>
    <r>
      <rPr>
        <vertAlign val="subscript"/>
        <sz val="10"/>
        <rFont val="Arial"/>
        <family val="2"/>
      </rPr>
      <t>HC-surge</t>
    </r>
  </si>
  <si>
    <t>For checking obtained diameter</t>
  </si>
  <si>
    <t>Minimum 300 mm difference between HLL and LLL</t>
  </si>
  <si>
    <r>
      <t>V</t>
    </r>
    <r>
      <rPr>
        <vertAlign val="subscript"/>
        <sz val="11"/>
        <color indexed="8"/>
        <rFont val="Calibri"/>
        <family val="2"/>
      </rPr>
      <t>HC-Surge</t>
    </r>
  </si>
  <si>
    <r>
      <t>t'</t>
    </r>
    <r>
      <rPr>
        <vertAlign val="subscript"/>
        <sz val="10"/>
        <rFont val="Arial"/>
        <family val="2"/>
      </rPr>
      <t>HC-surge</t>
    </r>
  </si>
  <si>
    <t>NLL height</t>
  </si>
  <si>
    <r>
      <t>V</t>
    </r>
    <r>
      <rPr>
        <vertAlign val="subscript"/>
        <sz val="11"/>
        <color indexed="8"/>
        <rFont val="Calibri"/>
        <family val="2"/>
      </rPr>
      <t>NLL</t>
    </r>
  </si>
  <si>
    <t>To be check with above mentioned crude surge time</t>
  </si>
  <si>
    <t>Selected Baffle Distance</t>
  </si>
  <si>
    <t>B</t>
  </si>
  <si>
    <r>
      <t>h</t>
    </r>
    <r>
      <rPr>
        <vertAlign val="subscript"/>
        <sz val="11"/>
        <color indexed="8"/>
        <rFont val="Calibri"/>
        <family val="2"/>
      </rPr>
      <t>3</t>
    </r>
  </si>
  <si>
    <r>
      <t>h</t>
    </r>
    <r>
      <rPr>
        <vertAlign val="subscript"/>
        <sz val="11"/>
        <color indexed="8"/>
        <rFont val="Calibri"/>
        <family val="2"/>
      </rPr>
      <t>4</t>
    </r>
  </si>
  <si>
    <t>Minimum 2/3 L'</t>
  </si>
  <si>
    <r>
      <t>X</t>
    </r>
    <r>
      <rPr>
        <vertAlign val="subscript"/>
        <sz val="10"/>
        <rFont val="Arial"/>
        <family val="2"/>
      </rPr>
      <t>W</t>
    </r>
  </si>
  <si>
    <t>Inlet Diverter to be installed</t>
  </si>
  <si>
    <r>
      <t>h</t>
    </r>
    <r>
      <rPr>
        <vertAlign val="subscript"/>
        <sz val="11"/>
        <color indexed="8"/>
        <rFont val="Calibri"/>
        <family val="2"/>
      </rPr>
      <t>5</t>
    </r>
  </si>
  <si>
    <r>
      <t>h</t>
    </r>
    <r>
      <rPr>
        <vertAlign val="subscript"/>
        <sz val="11"/>
        <color indexed="8"/>
        <rFont val="Calibri"/>
        <family val="2"/>
      </rPr>
      <t>NIL</t>
    </r>
  </si>
  <si>
    <t>Water volume @ HIL up to baffle</t>
  </si>
  <si>
    <r>
      <t>V</t>
    </r>
    <r>
      <rPr>
        <vertAlign val="subscript"/>
        <sz val="11"/>
        <color indexed="8"/>
        <rFont val="Calibri"/>
        <family val="2"/>
      </rPr>
      <t>HIL</t>
    </r>
  </si>
  <si>
    <t>Water volume @ LIL up to baffle</t>
  </si>
  <si>
    <r>
      <t>V</t>
    </r>
    <r>
      <rPr>
        <vertAlign val="subscript"/>
        <sz val="11"/>
        <color indexed="8"/>
        <rFont val="Calibri"/>
        <family val="2"/>
      </rPr>
      <t>LIL</t>
    </r>
  </si>
  <si>
    <t>Water Surge Volume</t>
  </si>
  <si>
    <r>
      <t>V</t>
    </r>
    <r>
      <rPr>
        <vertAlign val="subscript"/>
        <sz val="11"/>
        <color indexed="8"/>
        <rFont val="Calibri"/>
        <family val="2"/>
      </rPr>
      <t>W-Surge</t>
    </r>
  </si>
  <si>
    <r>
      <t>t</t>
    </r>
    <r>
      <rPr>
        <vertAlign val="subscript"/>
        <sz val="11"/>
        <color indexed="8"/>
        <rFont val="Calibri"/>
        <family val="2"/>
      </rPr>
      <t>W-Surge</t>
    </r>
  </si>
  <si>
    <t>Water Surge Time</t>
  </si>
  <si>
    <t>Oil Rise Checking</t>
  </si>
  <si>
    <r>
      <t>Actual Volume Flow (Q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)</t>
    </r>
  </si>
  <si>
    <r>
      <t>Actual Volume Flow (Q</t>
    </r>
    <r>
      <rPr>
        <vertAlign val="subscript"/>
        <sz val="10"/>
        <rFont val="Arial"/>
        <family val="2"/>
      </rPr>
      <t>HC</t>
    </r>
    <r>
      <rPr>
        <sz val="10"/>
        <rFont val="Arial"/>
        <family val="2"/>
      </rPr>
      <t>)</t>
    </r>
  </si>
  <si>
    <r>
      <t>Actual Volume Flow (Q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>)</t>
    </r>
  </si>
  <si>
    <t>Gas (V)</t>
  </si>
  <si>
    <t>Crude (HC)</t>
  </si>
  <si>
    <t>Water (W)</t>
  </si>
  <si>
    <r>
      <t>Z</t>
    </r>
    <r>
      <rPr>
        <vertAlign val="subscript"/>
        <sz val="10"/>
        <rFont val="Arial"/>
        <family val="2"/>
      </rPr>
      <t>HC</t>
    </r>
  </si>
  <si>
    <t>Minimum 75 mm</t>
  </si>
  <si>
    <t>Crude and Water Retention time Checking</t>
  </si>
  <si>
    <r>
      <t>V</t>
    </r>
    <r>
      <rPr>
        <vertAlign val="subscript"/>
        <sz val="11"/>
        <color indexed="8"/>
        <rFont val="Calibri"/>
        <family val="2"/>
      </rPr>
      <t>NIL</t>
    </r>
  </si>
  <si>
    <t>Liquid volume at NLL up to baffle</t>
  </si>
  <si>
    <r>
      <t>V</t>
    </r>
    <r>
      <rPr>
        <vertAlign val="subscript"/>
        <sz val="11"/>
        <color indexed="8"/>
        <rFont val="Calibri"/>
        <family val="2"/>
      </rPr>
      <t>NLL-Baffle</t>
    </r>
  </si>
  <si>
    <t>Retention time for Crude</t>
  </si>
  <si>
    <t>Retention time for Water</t>
  </si>
  <si>
    <r>
      <t>t</t>
    </r>
    <r>
      <rPr>
        <vertAlign val="subscript"/>
        <sz val="10"/>
        <rFont val="Arial"/>
        <family val="2"/>
      </rPr>
      <t>Retention-W</t>
    </r>
  </si>
  <si>
    <r>
      <t>t</t>
    </r>
    <r>
      <rPr>
        <vertAlign val="subscript"/>
        <sz val="10"/>
        <rFont val="Arial"/>
        <family val="2"/>
      </rPr>
      <t>Retention-HC</t>
    </r>
  </si>
  <si>
    <t>Vertical rise of crude particle from BTM</t>
  </si>
  <si>
    <t>To be check with above mentioned water surge time</t>
  </si>
  <si>
    <t>Notes</t>
  </si>
  <si>
    <t>Vertical fall of water particle from HLL</t>
  </si>
  <si>
    <t>Max.75mm lower than Baffle,Min.300mm higher than LIL</t>
  </si>
  <si>
    <t>Inside Diameter of Separator</t>
  </si>
  <si>
    <t>Distance Between Inlet Nozzle and Outlet Gas</t>
  </si>
  <si>
    <t>Distance Between TL to TL</t>
  </si>
  <si>
    <t>Distance of Baffle from Inlet Nozzle</t>
  </si>
  <si>
    <t>Carry-Over of water particle by gas</t>
  </si>
  <si>
    <t>Total Liquid volume flow</t>
  </si>
  <si>
    <r>
      <t>Q</t>
    </r>
    <r>
      <rPr>
        <vertAlign val="subscript"/>
        <sz val="10"/>
        <rFont val="Arial"/>
        <family val="2"/>
      </rPr>
      <t>T</t>
    </r>
  </si>
  <si>
    <t>Liquid area @ HLL</t>
  </si>
  <si>
    <r>
      <t>A</t>
    </r>
    <r>
      <rPr>
        <vertAlign val="subscript"/>
        <sz val="11"/>
        <color indexed="8"/>
        <rFont val="Calibri"/>
        <family val="2"/>
      </rPr>
      <t>HLL</t>
    </r>
  </si>
  <si>
    <t>Horizental velocity @ HLL</t>
  </si>
  <si>
    <r>
      <t>U</t>
    </r>
    <r>
      <rPr>
        <vertAlign val="subscript"/>
        <sz val="11"/>
        <color indexed="8"/>
        <rFont val="Calibri"/>
        <family val="2"/>
      </rPr>
      <t>HRZ1</t>
    </r>
  </si>
  <si>
    <r>
      <t>Z</t>
    </r>
    <r>
      <rPr>
        <vertAlign val="subscript"/>
        <sz val="10"/>
        <rFont val="Arial"/>
        <family val="2"/>
      </rPr>
      <t>W1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</si>
  <si>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-Z</t>
    </r>
    <r>
      <rPr>
        <vertAlign val="subscript"/>
        <sz val="10"/>
        <rFont val="Arial"/>
        <family val="2"/>
      </rPr>
      <t>W1</t>
    </r>
  </si>
  <si>
    <r>
      <t>h</t>
    </r>
    <r>
      <rPr>
        <vertAlign val="subscript"/>
        <sz val="10"/>
        <rFont val="Arial"/>
        <family val="2"/>
      </rPr>
      <t>HLL</t>
    </r>
    <r>
      <rPr>
        <sz val="10"/>
        <rFont val="Arial"/>
        <family val="2"/>
      </rPr>
      <t>-Z</t>
    </r>
    <r>
      <rPr>
        <vertAlign val="subscript"/>
        <sz val="10"/>
        <rFont val="Arial"/>
        <family val="2"/>
      </rPr>
      <t>W1</t>
    </r>
  </si>
  <si>
    <r>
      <t>A</t>
    </r>
    <r>
      <rPr>
        <vertAlign val="subscript"/>
        <sz val="11"/>
        <color indexed="8"/>
        <rFont val="Calibri"/>
        <family val="2"/>
      </rPr>
      <t>LLL</t>
    </r>
  </si>
  <si>
    <t>Liquid area @ LLL</t>
  </si>
  <si>
    <r>
      <t>U</t>
    </r>
    <r>
      <rPr>
        <vertAlign val="subscript"/>
        <sz val="11"/>
        <color indexed="8"/>
        <rFont val="Calibri"/>
        <family val="2"/>
      </rPr>
      <t>HRZ2</t>
    </r>
  </si>
  <si>
    <r>
      <t>Z</t>
    </r>
    <r>
      <rPr>
        <vertAlign val="subscript"/>
        <sz val="10"/>
        <rFont val="Arial"/>
        <family val="2"/>
      </rPr>
      <t>W2</t>
    </r>
  </si>
  <si>
    <t>Horizental velocity @ LLL</t>
  </si>
  <si>
    <t>Vertical fall of water particle from LLL</t>
  </si>
  <si>
    <r>
      <t>h</t>
    </r>
    <r>
      <rPr>
        <vertAlign val="subscript"/>
        <sz val="10"/>
        <rFont val="Arial"/>
        <family val="2"/>
      </rPr>
      <t>LLL</t>
    </r>
    <r>
      <rPr>
        <sz val="10"/>
        <rFont val="Arial"/>
        <family val="2"/>
      </rPr>
      <t>-Z</t>
    </r>
    <r>
      <rPr>
        <vertAlign val="subscript"/>
        <sz val="10"/>
        <rFont val="Arial"/>
        <family val="2"/>
      </rPr>
      <t>W2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</si>
  <si>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-Z</t>
    </r>
    <r>
      <rPr>
        <vertAlign val="subscript"/>
        <sz val="10"/>
        <rFont val="Arial"/>
        <family val="2"/>
      </rPr>
      <t>W2</t>
    </r>
  </si>
  <si>
    <t>Minimum Baffle Distance</t>
  </si>
  <si>
    <r>
      <t>B</t>
    </r>
    <r>
      <rPr>
        <vertAlign val="subscript"/>
        <sz val="10"/>
        <rFont val="Arial"/>
        <family val="2"/>
      </rPr>
      <t>CAL.</t>
    </r>
  </si>
  <si>
    <t>NIL Height</t>
  </si>
  <si>
    <t>Select LIL Height</t>
  </si>
  <si>
    <t>Select HIL Height</t>
  </si>
  <si>
    <t>Select Baffle Height</t>
  </si>
  <si>
    <t>Water volume @ NIL up to baffle</t>
  </si>
  <si>
    <t>Check with Baffle Height</t>
  </si>
  <si>
    <r>
      <t>Z</t>
    </r>
    <r>
      <rPr>
        <vertAlign val="subscript"/>
        <sz val="10"/>
        <rFont val="Arial"/>
        <family val="2"/>
      </rPr>
      <t>HC</t>
    </r>
    <r>
      <rPr>
        <sz val="10"/>
        <rFont val="Arial"/>
        <family val="2"/>
      </rPr>
      <t>-h</t>
    </r>
    <r>
      <rPr>
        <vertAlign val="subscript"/>
        <sz val="10"/>
        <rFont val="Arial"/>
        <family val="2"/>
      </rPr>
      <t>3</t>
    </r>
  </si>
  <si>
    <t>Max. 75 mm lower than LLL</t>
  </si>
  <si>
    <t>To be lower baffle height</t>
  </si>
  <si>
    <r>
      <t>h</t>
    </r>
    <r>
      <rPr>
        <vertAlign val="subscript"/>
        <sz val="10"/>
        <rFont val="Arial"/>
        <family val="2"/>
      </rPr>
      <t>3</t>
    </r>
  </si>
  <si>
    <t>Baffle Height</t>
  </si>
  <si>
    <t>Vapour Space Min. 0.2D or 300 mm whichever is greater</t>
  </si>
  <si>
    <t>12 OF 19</t>
  </si>
  <si>
    <t>13 OF 19</t>
  </si>
  <si>
    <t>In summer case, the obtained diameter and length for this separator as following:</t>
  </si>
  <si>
    <r>
      <t>4</t>
    </r>
    <r>
      <rPr>
        <sz val="11"/>
        <color indexed="12"/>
        <rFont val="Calibri"/>
        <family val="2"/>
      </rPr>
      <t>~5</t>
    </r>
  </si>
  <si>
    <r>
      <t>3</t>
    </r>
    <r>
      <rPr>
        <sz val="11"/>
        <color indexed="12"/>
        <rFont val="Calibri"/>
        <family val="2"/>
      </rPr>
      <t>~6</t>
    </r>
  </si>
  <si>
    <t>MINIMUM</t>
  </si>
  <si>
    <t>PROJECT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</si>
</sst>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00"/>
    <numFmt numFmtId="166" formatCode="0.000"/>
  </numFmts>
  <fonts count="17" x14ac:knownFonts="1">
    <font>
      <sz val="10"/>
      <name val="Arial"/>
    </font>
    <font>
      <b/>
      <sz val="12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bscript"/>
      <sz val="11"/>
      <color indexed="8"/>
      <name val="Calibri"/>
      <family val="2"/>
    </font>
    <font>
      <vertAlign val="subscript"/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i/>
      <sz val="11"/>
      <color indexed="12"/>
      <name val="Calibri"/>
      <family val="2"/>
    </font>
    <font>
      <b/>
      <i/>
      <sz val="11"/>
      <color indexed="12"/>
      <name val="Calibri"/>
      <family val="2"/>
    </font>
    <font>
      <i/>
      <sz val="11"/>
      <color indexed="8"/>
      <name val="Calibri"/>
      <family val="2"/>
    </font>
    <font>
      <sz val="11"/>
      <color indexed="12"/>
      <name val="Calibri"/>
      <family val="2"/>
    </font>
    <font>
      <i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textRotation="90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6" xfId="0" applyBorder="1"/>
    <xf numFmtId="2" fontId="12" fillId="0" borderId="2" xfId="0" applyNumberFormat="1" applyFont="1" applyBorder="1" applyAlignment="1">
      <alignment horizontal="center"/>
    </xf>
    <xf numFmtId="0" fontId="0" fillId="0" borderId="6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1" fillId="0" borderId="1" xfId="0" applyFont="1" applyFill="1" applyBorder="1" applyAlignment="1"/>
    <xf numFmtId="0" fontId="6" fillId="0" borderId="0" xfId="0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2" fontId="12" fillId="0" borderId="5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1" fontId="13" fillId="0" borderId="0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11" fillId="0" borderId="6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/>
    </xf>
    <xf numFmtId="2" fontId="12" fillId="0" borderId="11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1" fontId="12" fillId="0" borderId="5" xfId="0" applyNumberFormat="1" applyFont="1" applyFill="1" applyBorder="1" applyAlignment="1">
      <alignment horizontal="center"/>
    </xf>
    <xf numFmtId="1" fontId="12" fillId="0" borderId="11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13" fillId="0" borderId="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12" fillId="3" borderId="5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left"/>
    </xf>
    <xf numFmtId="1" fontId="12" fillId="3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13" fillId="3" borderId="13" xfId="0" applyNumberFormat="1" applyFont="1" applyFill="1" applyBorder="1" applyAlignment="1">
      <alignment horizontal="center"/>
    </xf>
    <xf numFmtId="1" fontId="13" fillId="3" borderId="15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14" xfId="0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2" fontId="12" fillId="0" borderId="0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/>
    </xf>
    <xf numFmtId="166" fontId="12" fillId="0" borderId="10" xfId="0" applyNumberFormat="1" applyFont="1" applyBorder="1" applyAlignment="1">
      <alignment horizontal="center"/>
    </xf>
    <xf numFmtId="164" fontId="12" fillId="0" borderId="5" xfId="1" applyNumberFormat="1" applyFont="1" applyBorder="1" applyAlignment="1">
      <alignment horizontal="center"/>
    </xf>
    <xf numFmtId="164" fontId="12" fillId="0" borderId="11" xfId="1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2" fillId="3" borderId="1" xfId="1" applyNumberFormat="1" applyFont="1" applyFill="1" applyBorder="1" applyAlignment="1">
      <alignment horizontal="center"/>
    </xf>
    <xf numFmtId="1" fontId="12" fillId="3" borderId="10" xfId="1" applyNumberFormat="1" applyFont="1" applyFill="1" applyBorder="1" applyAlignment="1">
      <alignment horizontal="center"/>
    </xf>
    <xf numFmtId="164" fontId="12" fillId="3" borderId="0" xfId="1" applyNumberFormat="1" applyFont="1" applyFill="1" applyBorder="1" applyAlignment="1">
      <alignment horizontal="center"/>
    </xf>
    <xf numFmtId="164" fontId="12" fillId="3" borderId="4" xfId="1" applyNumberFormat="1" applyFont="1" applyFill="1" applyBorder="1" applyAlignment="1">
      <alignment horizontal="center"/>
    </xf>
    <xf numFmtId="2" fontId="12" fillId="0" borderId="0" xfId="1" applyNumberFormat="1" applyFont="1" applyBorder="1" applyAlignment="1">
      <alignment horizontal="center"/>
    </xf>
    <xf numFmtId="2" fontId="12" fillId="0" borderId="4" xfId="1" applyNumberFormat="1" applyFont="1" applyBorder="1" applyAlignment="1">
      <alignment horizontal="center"/>
    </xf>
    <xf numFmtId="2" fontId="12" fillId="3" borderId="0" xfId="1" applyNumberFormat="1" applyFont="1" applyFill="1" applyBorder="1" applyAlignment="1">
      <alignment horizontal="center"/>
    </xf>
    <xf numFmtId="2" fontId="12" fillId="3" borderId="4" xfId="1" applyNumberFormat="1" applyFont="1" applyFill="1" applyBorder="1" applyAlignment="1">
      <alignment horizontal="center"/>
    </xf>
    <xf numFmtId="2" fontId="12" fillId="4" borderId="0" xfId="0" applyNumberFormat="1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/>
    </xf>
    <xf numFmtId="1" fontId="13" fillId="0" borderId="15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1" fontId="12" fillId="3" borderId="1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3" borderId="4" xfId="0" applyNumberFormat="1" applyFont="1" applyFill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12" xfId="0" quotePrefix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" fontId="12" fillId="3" borderId="5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3" fillId="0" borderId="10" xfId="0" applyNumberFormat="1" applyFont="1" applyFill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1" fontId="13" fillId="0" borderId="11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2" fontId="16" fillId="0" borderId="0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24</xdr:row>
          <xdr:rowOff>19050</xdr:rowOff>
        </xdr:from>
        <xdr:to>
          <xdr:col>27</xdr:col>
          <xdr:colOff>247650</xdr:colOff>
          <xdr:row>38</xdr:row>
          <xdr:rowOff>57150</xdr:rowOff>
        </xdr:to>
        <xdr:sp macro="" textlink="">
          <xdr:nvSpPr>
            <xdr:cNvPr id="2273" name="Object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2367" name="Object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2816" name="Object 768" hidden="1">
              <a:extLst>
                <a:ext uri="{63B3BB69-23CF-44E3-9099-C40C66FF867C}">
                  <a14:compatExt spid="_x0000_s2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2817" name="Object 769" hidden="1">
              <a:extLst>
                <a:ext uri="{63B3BB69-23CF-44E3-9099-C40C66FF867C}">
                  <a14:compatExt spid="_x0000_s2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4783" name="Object 1711" hidden="1">
              <a:extLst>
                <a:ext uri="{63B3BB69-23CF-44E3-9099-C40C66FF867C}">
                  <a14:compatExt spid="_x0000_s4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5016" name="Object 1944" hidden="1">
              <a:extLst>
                <a:ext uri="{63B3BB69-23CF-44E3-9099-C40C66FF867C}">
                  <a14:compatExt spid="_x0000_s5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5017" name="Object 1945" hidden="1">
              <a:extLst>
                <a:ext uri="{63B3BB69-23CF-44E3-9099-C40C66FF867C}">
                  <a14:compatExt spid="_x0000_s5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5534" name="Object 2462" hidden="1">
              <a:extLst>
                <a:ext uri="{63B3BB69-23CF-44E3-9099-C40C66FF867C}">
                  <a14:compatExt spid="_x0000_s5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5535" name="Object 2463" hidden="1">
              <a:extLst>
                <a:ext uri="{63B3BB69-23CF-44E3-9099-C40C66FF867C}">
                  <a14:compatExt spid="_x0000_s5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5536" name="Object 2464" hidden="1">
              <a:extLst>
                <a:ext uri="{63B3BB69-23CF-44E3-9099-C40C66FF867C}">
                  <a14:compatExt spid="_x0000_s5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</xdr:colOff>
          <xdr:row>142</xdr:row>
          <xdr:rowOff>0</xdr:rowOff>
        </xdr:from>
        <xdr:to>
          <xdr:col>27</xdr:col>
          <xdr:colOff>247650</xdr:colOff>
          <xdr:row>142</xdr:row>
          <xdr:rowOff>0</xdr:rowOff>
        </xdr:to>
        <xdr:sp macro="" textlink="">
          <xdr:nvSpPr>
            <xdr:cNvPr id="5537" name="Object 2465" hidden="1">
              <a:extLst>
                <a:ext uri="{63B3BB69-23CF-44E3-9099-C40C66FF867C}">
                  <a14:compatExt spid="_x0000_s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Visio_2003-2010_Drawing23.vsd"/><Relationship Id="rId13" Type="http://schemas.openxmlformats.org/officeDocument/2006/relationships/oleObject" Target="../embeddings/Microsoft_Visio_2003-2010_Drawing56.vsd"/><Relationship Id="rId18" Type="http://schemas.openxmlformats.org/officeDocument/2006/relationships/oleObject" Target="../embeddings/Microsoft_Visio_2003-2010_Drawing1011.vsd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Microsoft_Visio_2003-2010_Drawing45.vsd"/><Relationship Id="rId17" Type="http://schemas.openxmlformats.org/officeDocument/2006/relationships/oleObject" Target="../embeddings/Microsoft_Visio_2003-2010_Drawing910.vsd"/><Relationship Id="rId2" Type="http://schemas.openxmlformats.org/officeDocument/2006/relationships/drawing" Target="../drawings/drawing1.xml"/><Relationship Id="rId16" Type="http://schemas.openxmlformats.org/officeDocument/2006/relationships/oleObject" Target="../embeddings/Microsoft_Visio_2003-2010_Drawing89.vsd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Visio_2003-2010_Drawing12.vsd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oleObject" Target="../embeddings/Microsoft_Visio_2003-2010_Drawing78.vsd"/><Relationship Id="rId10" Type="http://schemas.openxmlformats.org/officeDocument/2006/relationships/oleObject" Target="../embeddings/Microsoft_Visio_2003-2010_Drawing34.vsd"/><Relationship Id="rId4" Type="http://schemas.openxmlformats.org/officeDocument/2006/relationships/oleObject" Target="../embeddings/Microsoft_Visio_2003-2010_Drawing1.vsd"/><Relationship Id="rId9" Type="http://schemas.openxmlformats.org/officeDocument/2006/relationships/image" Target="../media/image3.emf"/><Relationship Id="rId14" Type="http://schemas.openxmlformats.org/officeDocument/2006/relationships/oleObject" Target="../embeddings/Microsoft_Visio_2003-2010_Drawing67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G142"/>
  <sheetViews>
    <sheetView tabSelected="1" view="pageBreakPreview" topLeftCell="A95" zoomScaleNormal="100" zoomScaleSheetLayoutView="100" workbookViewId="0">
      <selection activeCell="O108" sqref="O108:P108"/>
    </sheetView>
  </sheetViews>
  <sheetFormatPr defaultColWidth="4.71875" defaultRowHeight="15" customHeight="1" x14ac:dyDescent="0.4"/>
  <cols>
    <col min="1" max="1" width="4.44140625" style="1" customWidth="1"/>
    <col min="2" max="14" width="4.71875" style="1" customWidth="1"/>
    <col min="15" max="15" width="4.83203125" style="1" customWidth="1"/>
    <col min="16" max="29" width="4.71875" style="1" customWidth="1"/>
    <col min="30" max="30" width="5" style="1" customWidth="1"/>
    <col min="31" max="31" width="4.71875" style="1" customWidth="1"/>
    <col min="32" max="32" width="17.83203125" style="1" bestFit="1" customWidth="1"/>
    <col min="33" max="33" width="4.71875" style="1"/>
    <col min="34" max="34" width="11.5546875" style="1" bestFit="1" customWidth="1"/>
    <col min="35" max="16384" width="4.71875" style="1"/>
  </cols>
  <sheetData>
    <row r="2" spans="2:29" ht="15" customHeight="1" x14ac:dyDescent="0.45">
      <c r="B2" s="81" t="s">
        <v>1</v>
      </c>
      <c r="C2" s="82"/>
      <c r="D2" s="82"/>
      <c r="E2" s="82"/>
      <c r="F2" s="82"/>
      <c r="G2" s="82"/>
      <c r="H2" s="82"/>
      <c r="I2" s="83"/>
      <c r="J2" s="68" t="s">
        <v>187</v>
      </c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70"/>
      <c r="X2" s="81" t="s">
        <v>2</v>
      </c>
      <c r="Y2" s="82"/>
      <c r="Z2" s="82"/>
      <c r="AA2" s="82"/>
      <c r="AB2" s="82"/>
      <c r="AC2" s="83"/>
    </row>
    <row r="3" spans="2:29" ht="15" customHeight="1" x14ac:dyDescent="0.4">
      <c r="B3" s="93"/>
      <c r="C3" s="94"/>
      <c r="D3" s="94"/>
      <c r="E3" s="94"/>
      <c r="F3" s="94"/>
      <c r="G3" s="94"/>
      <c r="H3" s="94"/>
      <c r="I3" s="95"/>
      <c r="J3" s="71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93"/>
      <c r="Y3" s="94"/>
      <c r="Z3" s="94"/>
      <c r="AA3" s="94"/>
      <c r="AB3" s="94"/>
      <c r="AC3" s="95"/>
    </row>
    <row r="4" spans="2:29" ht="15" customHeight="1" x14ac:dyDescent="0.4">
      <c r="B4" s="197"/>
      <c r="C4" s="198"/>
      <c r="D4" s="198"/>
      <c r="E4" s="198"/>
      <c r="F4" s="198"/>
      <c r="G4" s="198"/>
      <c r="H4" s="198"/>
      <c r="I4" s="199"/>
      <c r="J4" s="71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197"/>
      <c r="Y4" s="198"/>
      <c r="Z4" s="198"/>
      <c r="AA4" s="198"/>
      <c r="AB4" s="198"/>
      <c r="AC4" s="199"/>
    </row>
    <row r="5" spans="2:29" ht="15" customHeight="1" x14ac:dyDescent="0.4">
      <c r="B5" s="197"/>
      <c r="C5" s="198"/>
      <c r="D5" s="198"/>
      <c r="E5" s="198"/>
      <c r="F5" s="198"/>
      <c r="G5" s="198"/>
      <c r="H5" s="198"/>
      <c r="I5" s="199"/>
      <c r="J5" s="71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197"/>
      <c r="Y5" s="198"/>
      <c r="Z5" s="198"/>
      <c r="AA5" s="198"/>
      <c r="AB5" s="198"/>
      <c r="AC5" s="199"/>
    </row>
    <row r="6" spans="2:29" ht="15" customHeight="1" x14ac:dyDescent="0.4">
      <c r="B6" s="197"/>
      <c r="C6" s="198"/>
      <c r="D6" s="198"/>
      <c r="E6" s="198"/>
      <c r="F6" s="198"/>
      <c r="G6" s="198"/>
      <c r="H6" s="198"/>
      <c r="I6" s="199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3"/>
      <c r="X6" s="197"/>
      <c r="Y6" s="198"/>
      <c r="Z6" s="198"/>
      <c r="AA6" s="198"/>
      <c r="AB6" s="198"/>
      <c r="AC6" s="199"/>
    </row>
    <row r="7" spans="2:29" ht="15" customHeight="1" x14ac:dyDescent="0.4">
      <c r="B7" s="96"/>
      <c r="C7" s="97"/>
      <c r="D7" s="97"/>
      <c r="E7" s="97"/>
      <c r="F7" s="97"/>
      <c r="G7" s="97"/>
      <c r="H7" s="97"/>
      <c r="I7" s="98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6"/>
      <c r="X7" s="96"/>
      <c r="Y7" s="97"/>
      <c r="Z7" s="97"/>
      <c r="AA7" s="97"/>
      <c r="AB7" s="97"/>
      <c r="AC7" s="98"/>
    </row>
    <row r="8" spans="2:29" ht="15" customHeight="1" x14ac:dyDescent="0.4">
      <c r="B8" s="90" t="s">
        <v>3</v>
      </c>
      <c r="C8" s="91"/>
      <c r="D8" s="91"/>
      <c r="E8" s="91"/>
      <c r="F8" s="91"/>
      <c r="G8" s="91"/>
      <c r="H8" s="91"/>
      <c r="I8" s="92"/>
      <c r="J8" s="116" t="s">
        <v>4</v>
      </c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8"/>
      <c r="X8" s="90" t="s">
        <v>5</v>
      </c>
      <c r="Y8" s="91"/>
      <c r="Z8" s="91"/>
      <c r="AA8" s="91"/>
      <c r="AB8" s="91"/>
      <c r="AC8" s="92"/>
    </row>
    <row r="9" spans="2:29" ht="15" customHeight="1" x14ac:dyDescent="0.4">
      <c r="B9" s="93" t="s">
        <v>12</v>
      </c>
      <c r="C9" s="94"/>
      <c r="D9" s="94"/>
      <c r="E9" s="94"/>
      <c r="F9" s="94"/>
      <c r="G9" s="94"/>
      <c r="H9" s="94"/>
      <c r="I9" s="95"/>
      <c r="J9" s="88" t="s">
        <v>6</v>
      </c>
      <c r="K9" s="88"/>
      <c r="L9" s="88" t="s">
        <v>7</v>
      </c>
      <c r="M9" s="88"/>
      <c r="N9" s="88" t="s">
        <v>8</v>
      </c>
      <c r="O9" s="88"/>
      <c r="P9" s="88" t="s">
        <v>9</v>
      </c>
      <c r="Q9" s="88"/>
      <c r="R9" s="88" t="s">
        <v>10</v>
      </c>
      <c r="S9" s="88"/>
      <c r="T9" s="88" t="s">
        <v>11</v>
      </c>
      <c r="U9" s="88"/>
      <c r="V9" s="88" t="s">
        <v>0</v>
      </c>
      <c r="W9" s="88"/>
      <c r="X9" s="93" t="s">
        <v>181</v>
      </c>
      <c r="Y9" s="94"/>
      <c r="Z9" s="94"/>
      <c r="AA9" s="94"/>
      <c r="AB9" s="94"/>
      <c r="AC9" s="95"/>
    </row>
    <row r="10" spans="2:29" ht="15" customHeight="1" x14ac:dyDescent="0.4">
      <c r="B10" s="96"/>
      <c r="C10" s="97"/>
      <c r="D10" s="97"/>
      <c r="E10" s="97"/>
      <c r="F10" s="97"/>
      <c r="G10" s="97"/>
      <c r="H10" s="97"/>
      <c r="I10" s="9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196"/>
      <c r="U10" s="196"/>
      <c r="V10" s="88"/>
      <c r="W10" s="88"/>
      <c r="X10" s="96"/>
      <c r="Y10" s="97"/>
      <c r="Z10" s="97"/>
      <c r="AA10" s="97"/>
      <c r="AB10" s="97"/>
      <c r="AC10" s="98"/>
    </row>
    <row r="12" spans="2:29" ht="15" customHeight="1" x14ac:dyDescent="0.55000000000000004">
      <c r="B12" s="176" t="s">
        <v>89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8"/>
    </row>
    <row r="13" spans="2:29" ht="15" customHeight="1" x14ac:dyDescent="0.55000000000000004">
      <c r="B13" s="146" t="s">
        <v>13</v>
      </c>
      <c r="C13" s="147"/>
      <c r="D13" s="147"/>
      <c r="E13" s="147"/>
      <c r="F13" s="147"/>
      <c r="G13" s="147"/>
      <c r="H13" s="147"/>
      <c r="I13" s="183"/>
      <c r="J13" s="183"/>
      <c r="K13" s="183"/>
      <c r="L13" s="183"/>
      <c r="M13" s="183"/>
      <c r="N13" s="183"/>
      <c r="O13" s="183"/>
      <c r="P13" s="146" t="s">
        <v>14</v>
      </c>
      <c r="Q13" s="147"/>
      <c r="R13" s="147"/>
      <c r="S13" s="147"/>
      <c r="T13" s="147"/>
      <c r="U13" s="147"/>
      <c r="V13" s="147"/>
      <c r="W13" s="183"/>
      <c r="X13" s="183"/>
      <c r="Y13" s="183"/>
      <c r="Z13" s="183"/>
      <c r="AA13" s="183"/>
      <c r="AB13" s="183"/>
      <c r="AC13" s="184"/>
    </row>
    <row r="14" spans="2:29" ht="15" customHeight="1" x14ac:dyDescent="0.55000000000000004">
      <c r="B14" s="141" t="s">
        <v>15</v>
      </c>
      <c r="C14" s="142"/>
      <c r="D14" s="142"/>
      <c r="E14" s="142"/>
      <c r="F14" s="142"/>
      <c r="G14" s="142"/>
      <c r="H14" s="142"/>
      <c r="I14" s="193"/>
      <c r="J14" s="193"/>
      <c r="K14" s="193"/>
      <c r="L14" s="193"/>
      <c r="M14" s="193"/>
      <c r="N14" s="193"/>
      <c r="O14" s="193"/>
      <c r="P14" s="141" t="s">
        <v>16</v>
      </c>
      <c r="Q14" s="142"/>
      <c r="R14" s="142"/>
      <c r="S14" s="142"/>
      <c r="T14" s="142"/>
      <c r="U14" s="142"/>
      <c r="V14" s="142"/>
      <c r="W14" s="183"/>
      <c r="X14" s="183"/>
      <c r="Y14" s="183"/>
      <c r="Z14" s="183"/>
      <c r="AA14" s="183"/>
      <c r="AB14" s="183"/>
      <c r="AC14" s="184"/>
    </row>
    <row r="15" spans="2:29" ht="15" customHeight="1" x14ac:dyDescent="0.55000000000000004">
      <c r="B15" s="144" t="s">
        <v>17</v>
      </c>
      <c r="C15" s="145"/>
      <c r="D15" s="145"/>
      <c r="E15" s="145"/>
      <c r="F15" s="145"/>
      <c r="G15" s="145"/>
      <c r="H15" s="145"/>
      <c r="I15" s="194"/>
      <c r="J15" s="194"/>
      <c r="K15" s="194"/>
      <c r="L15" s="194"/>
      <c r="M15" s="194"/>
      <c r="N15" s="194"/>
      <c r="O15" s="194"/>
      <c r="P15" s="144" t="s">
        <v>18</v>
      </c>
      <c r="Q15" s="145"/>
      <c r="R15" s="145"/>
      <c r="S15" s="145"/>
      <c r="T15" s="145"/>
      <c r="U15" s="145"/>
      <c r="V15" s="145"/>
      <c r="W15" s="194"/>
      <c r="X15" s="194"/>
      <c r="Y15" s="194"/>
      <c r="Z15" s="194"/>
      <c r="AA15" s="194"/>
      <c r="AB15" s="194"/>
      <c r="AC15" s="195"/>
    </row>
    <row r="16" spans="2:29" ht="15" customHeight="1" x14ac:dyDescent="0.55000000000000004">
      <c r="B16" s="176" t="s">
        <v>90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8"/>
    </row>
    <row r="17" spans="2:29" ht="15" customHeight="1" x14ac:dyDescent="0.55000000000000004">
      <c r="B17" s="62" t="s">
        <v>127</v>
      </c>
      <c r="C17" s="63"/>
      <c r="D17" s="63"/>
      <c r="E17" s="63"/>
      <c r="F17" s="63"/>
      <c r="G17" s="63"/>
      <c r="H17" s="63"/>
      <c r="I17" s="63"/>
      <c r="J17" s="63"/>
      <c r="K17" s="64"/>
      <c r="L17" s="62" t="s">
        <v>128</v>
      </c>
      <c r="M17" s="63"/>
      <c r="N17" s="63"/>
      <c r="O17" s="63"/>
      <c r="P17" s="63"/>
      <c r="Q17" s="63"/>
      <c r="R17" s="63"/>
      <c r="S17" s="63"/>
      <c r="T17" s="64"/>
      <c r="U17" s="62" t="s">
        <v>129</v>
      </c>
      <c r="V17" s="63"/>
      <c r="W17" s="63"/>
      <c r="X17" s="63"/>
      <c r="Y17" s="63"/>
      <c r="Z17" s="63"/>
      <c r="AA17" s="63"/>
      <c r="AB17" s="63"/>
      <c r="AC17" s="64"/>
    </row>
    <row r="18" spans="2:29" ht="15" customHeight="1" x14ac:dyDescent="0.55000000000000004">
      <c r="B18" s="135" t="s">
        <v>22</v>
      </c>
      <c r="C18" s="147"/>
      <c r="D18" s="147"/>
      <c r="E18" s="147"/>
      <c r="F18" s="147"/>
      <c r="G18" s="147"/>
      <c r="H18" s="139" t="s">
        <v>23</v>
      </c>
      <c r="I18" s="139"/>
      <c r="J18" s="159">
        <v>4509</v>
      </c>
      <c r="K18" s="160"/>
      <c r="L18" s="146" t="s">
        <v>22</v>
      </c>
      <c r="M18" s="147"/>
      <c r="N18" s="147"/>
      <c r="O18" s="147"/>
      <c r="P18" s="147"/>
      <c r="Q18" s="139" t="s">
        <v>23</v>
      </c>
      <c r="R18" s="139"/>
      <c r="S18" s="159">
        <v>31000</v>
      </c>
      <c r="T18" s="160"/>
      <c r="U18" s="146" t="s">
        <v>22</v>
      </c>
      <c r="V18" s="147"/>
      <c r="W18" s="147"/>
      <c r="X18" s="147"/>
      <c r="Y18" s="147"/>
      <c r="Z18" s="139" t="s">
        <v>23</v>
      </c>
      <c r="AA18" s="139"/>
      <c r="AB18" s="185">
        <v>9955</v>
      </c>
      <c r="AC18" s="186"/>
    </row>
    <row r="19" spans="2:29" ht="15" customHeight="1" x14ac:dyDescent="0.55000000000000004">
      <c r="B19" s="108" t="s">
        <v>24</v>
      </c>
      <c r="C19" s="142"/>
      <c r="D19" s="142"/>
      <c r="E19" s="142"/>
      <c r="F19" s="142"/>
      <c r="G19" s="142"/>
      <c r="H19" s="80" t="s">
        <v>25</v>
      </c>
      <c r="I19" s="80"/>
      <c r="J19" s="161">
        <v>35</v>
      </c>
      <c r="K19" s="162"/>
      <c r="L19" s="141" t="s">
        <v>24</v>
      </c>
      <c r="M19" s="142"/>
      <c r="N19" s="142"/>
      <c r="O19" s="142"/>
      <c r="P19" s="142"/>
      <c r="Q19" s="80" t="s">
        <v>25</v>
      </c>
      <c r="R19" s="80"/>
      <c r="S19" s="161">
        <v>728.4</v>
      </c>
      <c r="T19" s="162"/>
      <c r="U19" s="141" t="s">
        <v>24</v>
      </c>
      <c r="V19" s="142"/>
      <c r="W19" s="142"/>
      <c r="X19" s="142"/>
      <c r="Y19" s="142"/>
      <c r="Z19" s="80" t="s">
        <v>25</v>
      </c>
      <c r="AA19" s="80"/>
      <c r="AB19" s="187">
        <v>988</v>
      </c>
      <c r="AC19" s="188"/>
    </row>
    <row r="20" spans="2:29" ht="15" customHeight="1" x14ac:dyDescent="0.6">
      <c r="B20" s="108" t="s">
        <v>124</v>
      </c>
      <c r="C20" s="142"/>
      <c r="D20" s="142"/>
      <c r="E20" s="142"/>
      <c r="F20" s="142"/>
      <c r="G20" s="142"/>
      <c r="H20" s="80" t="s">
        <v>26</v>
      </c>
      <c r="I20" s="80"/>
      <c r="J20" s="163">
        <f>(J18/J19)/3600</f>
        <v>3.5785714285714282E-2</v>
      </c>
      <c r="K20" s="164"/>
      <c r="L20" s="108" t="s">
        <v>125</v>
      </c>
      <c r="M20" s="142"/>
      <c r="N20" s="142"/>
      <c r="O20" s="142"/>
      <c r="P20" s="142"/>
      <c r="Q20" s="80" t="s">
        <v>27</v>
      </c>
      <c r="R20" s="80"/>
      <c r="S20" s="163">
        <f>(S18/S19)/60</f>
        <v>0.70931722496796634</v>
      </c>
      <c r="T20" s="164"/>
      <c r="U20" s="108" t="s">
        <v>126</v>
      </c>
      <c r="V20" s="142"/>
      <c r="W20" s="142"/>
      <c r="X20" s="142"/>
      <c r="Y20" s="142"/>
      <c r="Z20" s="80" t="s">
        <v>27</v>
      </c>
      <c r="AA20" s="80"/>
      <c r="AB20" s="143">
        <f>(AB18/AB19)/60</f>
        <v>0.16793184885290149</v>
      </c>
      <c r="AC20" s="189"/>
    </row>
    <row r="21" spans="2:29" ht="15" customHeight="1" x14ac:dyDescent="0.55000000000000004">
      <c r="B21" s="141" t="s">
        <v>28</v>
      </c>
      <c r="C21" s="142"/>
      <c r="D21" s="142"/>
      <c r="E21" s="142"/>
      <c r="F21" s="142"/>
      <c r="G21" s="142"/>
      <c r="H21" s="80" t="s">
        <v>29</v>
      </c>
      <c r="I21" s="80"/>
      <c r="J21" s="165">
        <v>1.03E-2</v>
      </c>
      <c r="K21" s="166"/>
      <c r="L21" s="141" t="s">
        <v>28</v>
      </c>
      <c r="M21" s="142"/>
      <c r="N21" s="142"/>
      <c r="O21" s="142"/>
      <c r="P21" s="142"/>
      <c r="Q21" s="80" t="s">
        <v>29</v>
      </c>
      <c r="R21" s="80"/>
      <c r="S21" s="165">
        <v>0.75</v>
      </c>
      <c r="T21" s="166"/>
      <c r="U21" s="141" t="s">
        <v>28</v>
      </c>
      <c r="V21" s="142"/>
      <c r="W21" s="142"/>
      <c r="X21" s="142"/>
      <c r="Y21" s="142"/>
      <c r="Z21" s="80" t="s">
        <v>29</v>
      </c>
      <c r="AA21" s="80"/>
      <c r="AB21" s="115">
        <v>0.54</v>
      </c>
      <c r="AC21" s="190"/>
    </row>
    <row r="22" spans="2:29" ht="15" customHeight="1" x14ac:dyDescent="0.55000000000000004">
      <c r="B22" s="144" t="s">
        <v>30</v>
      </c>
      <c r="C22" s="145"/>
      <c r="D22" s="145"/>
      <c r="E22" s="145"/>
      <c r="F22" s="145"/>
      <c r="G22" s="145"/>
      <c r="H22" s="113" t="s">
        <v>31</v>
      </c>
      <c r="I22" s="113"/>
      <c r="J22" s="154">
        <v>150</v>
      </c>
      <c r="K22" s="155"/>
      <c r="L22" s="144" t="s">
        <v>32</v>
      </c>
      <c r="M22" s="145"/>
      <c r="N22" s="145"/>
      <c r="O22" s="145"/>
      <c r="P22" s="145"/>
      <c r="Q22" s="113" t="s">
        <v>31</v>
      </c>
      <c r="R22" s="113"/>
      <c r="S22" s="154">
        <v>125</v>
      </c>
      <c r="T22" s="155"/>
      <c r="U22" s="144" t="s">
        <v>33</v>
      </c>
      <c r="V22" s="145"/>
      <c r="W22" s="145"/>
      <c r="X22" s="145"/>
      <c r="Y22" s="145"/>
      <c r="Z22" s="113" t="s">
        <v>31</v>
      </c>
      <c r="AA22" s="113"/>
      <c r="AB22" s="191">
        <v>125</v>
      </c>
      <c r="AC22" s="192"/>
    </row>
    <row r="23" spans="2:29" ht="15" customHeight="1" x14ac:dyDescent="0.55000000000000004">
      <c r="B23" s="16"/>
      <c r="C23" s="17"/>
      <c r="D23" s="17"/>
      <c r="E23" s="17"/>
      <c r="F23" s="17"/>
      <c r="G23" s="17"/>
      <c r="H23" s="18"/>
      <c r="I23" s="18"/>
      <c r="J23" s="19"/>
      <c r="K23" s="19"/>
      <c r="L23" s="17"/>
      <c r="M23" s="17"/>
      <c r="N23" s="17"/>
      <c r="O23" s="17"/>
      <c r="P23" s="17"/>
      <c r="Q23" s="18"/>
      <c r="R23" s="18"/>
      <c r="S23" s="19"/>
      <c r="T23" s="19"/>
      <c r="U23" s="17"/>
      <c r="V23" s="17"/>
      <c r="W23" s="17"/>
      <c r="X23" s="17"/>
      <c r="Y23" s="17"/>
      <c r="Z23" s="18"/>
      <c r="AA23" s="18"/>
      <c r="AB23" s="19"/>
      <c r="AC23" s="20"/>
    </row>
    <row r="24" spans="2:29" ht="15" customHeight="1" x14ac:dyDescent="0.55000000000000004">
      <c r="B24" s="62" t="s">
        <v>34</v>
      </c>
      <c r="C24" s="63"/>
      <c r="D24" s="63"/>
      <c r="E24" s="63"/>
      <c r="F24" s="63"/>
      <c r="G24" s="63"/>
      <c r="H24" s="63"/>
      <c r="I24" s="63"/>
      <c r="J24" s="63"/>
      <c r="K24" s="64"/>
      <c r="L24" s="15"/>
      <c r="M24" s="15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4"/>
      <c r="AC24" s="10"/>
    </row>
    <row r="25" spans="2:29" ht="15" customHeight="1" x14ac:dyDescent="0.4">
      <c r="B25" s="148"/>
      <c r="C25" s="149"/>
      <c r="D25" s="148" t="s">
        <v>35</v>
      </c>
      <c r="E25" s="149"/>
      <c r="F25" s="148" t="s">
        <v>36</v>
      </c>
      <c r="G25" s="149"/>
      <c r="H25" s="148" t="s">
        <v>37</v>
      </c>
      <c r="I25" s="149"/>
      <c r="J25" s="148" t="s">
        <v>38</v>
      </c>
      <c r="K25" s="172"/>
      <c r="L25" s="15"/>
      <c r="M25" s="17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80"/>
      <c r="AC25" s="11"/>
    </row>
    <row r="26" spans="2:29" ht="15" customHeight="1" x14ac:dyDescent="0.4">
      <c r="B26" s="150"/>
      <c r="C26" s="151"/>
      <c r="D26" s="150"/>
      <c r="E26" s="151"/>
      <c r="F26" s="150"/>
      <c r="G26" s="151"/>
      <c r="H26" s="150"/>
      <c r="I26" s="151"/>
      <c r="J26" s="150"/>
      <c r="K26" s="173"/>
      <c r="L26" s="15"/>
      <c r="M26" s="181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137"/>
      <c r="AC26" s="11"/>
    </row>
    <row r="27" spans="2:29" ht="15" customHeight="1" x14ac:dyDescent="0.55000000000000004">
      <c r="B27" s="141" t="s">
        <v>39</v>
      </c>
      <c r="C27" s="142"/>
      <c r="D27" s="143">
        <f>SUM(D28:D30)</f>
        <v>5.0406532182728746E-2</v>
      </c>
      <c r="E27" s="143"/>
      <c r="F27" s="120">
        <v>4</v>
      </c>
      <c r="G27" s="120"/>
      <c r="H27" s="143">
        <f>D27/((F27*25.4/1000)^2*PI()/4)</f>
        <v>6.2174102245969882</v>
      </c>
      <c r="I27" s="143"/>
      <c r="J27" s="156" t="s">
        <v>40</v>
      </c>
      <c r="K27" s="157"/>
      <c r="L27" s="15"/>
      <c r="M27" s="181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137"/>
      <c r="AC27" s="11"/>
    </row>
    <row r="28" spans="2:29" ht="15" customHeight="1" x14ac:dyDescent="0.55000000000000004">
      <c r="B28" s="141" t="s">
        <v>19</v>
      </c>
      <c r="C28" s="142"/>
      <c r="D28" s="143">
        <f>J20</f>
        <v>3.5785714285714282E-2</v>
      </c>
      <c r="E28" s="143"/>
      <c r="F28" s="120">
        <v>3</v>
      </c>
      <c r="G28" s="120"/>
      <c r="H28" s="143">
        <f>D28/((F28*25.4/1000)^2*PI()/4)</f>
        <v>7.8471122693363693</v>
      </c>
      <c r="I28" s="143"/>
      <c r="J28" s="156" t="s">
        <v>41</v>
      </c>
      <c r="K28" s="157"/>
      <c r="L28" s="15"/>
      <c r="M28" s="18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137"/>
      <c r="AC28" s="11"/>
    </row>
    <row r="29" spans="2:29" ht="15" customHeight="1" x14ac:dyDescent="0.55000000000000004">
      <c r="B29" s="141" t="s">
        <v>20</v>
      </c>
      <c r="C29" s="142"/>
      <c r="D29" s="143">
        <f>S20/60</f>
        <v>1.1821953749466105E-2</v>
      </c>
      <c r="E29" s="143"/>
      <c r="F29" s="120">
        <v>4</v>
      </c>
      <c r="G29" s="120"/>
      <c r="H29" s="143">
        <f>D29/((F29*25.4/1000)^2*PI()/4)</f>
        <v>1.458182757944771</v>
      </c>
      <c r="I29" s="143"/>
      <c r="J29" s="156" t="s">
        <v>42</v>
      </c>
      <c r="K29" s="157"/>
      <c r="L29" s="15"/>
      <c r="M29" s="181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137"/>
      <c r="AC29" s="11"/>
    </row>
    <row r="30" spans="2:29" ht="15" customHeight="1" x14ac:dyDescent="0.55000000000000004">
      <c r="B30" s="144" t="s">
        <v>21</v>
      </c>
      <c r="C30" s="145"/>
      <c r="D30" s="128">
        <f>AB20/60</f>
        <v>2.7988641475483584E-3</v>
      </c>
      <c r="E30" s="128"/>
      <c r="F30" s="202">
        <v>2</v>
      </c>
      <c r="G30" s="202"/>
      <c r="H30" s="128">
        <f>D30/((F30*25.4/1000)^2*PI()/4)</f>
        <v>1.3809072606020372</v>
      </c>
      <c r="I30" s="128"/>
      <c r="J30" s="200" t="s">
        <v>43</v>
      </c>
      <c r="K30" s="201"/>
      <c r="L30" s="15"/>
      <c r="M30" s="181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137"/>
      <c r="AC30" s="11"/>
    </row>
    <row r="31" spans="2:29" ht="15" customHeight="1" x14ac:dyDescent="0.4">
      <c r="B31" s="26"/>
      <c r="C31" s="27"/>
      <c r="D31" s="27"/>
      <c r="E31" s="27"/>
      <c r="F31" s="27"/>
      <c r="G31" s="27"/>
      <c r="H31" s="27"/>
      <c r="I31" s="27"/>
      <c r="J31" s="27"/>
      <c r="K31" s="28"/>
      <c r="L31" s="15"/>
      <c r="M31" s="181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137"/>
      <c r="AC31" s="11"/>
    </row>
    <row r="32" spans="2:29" ht="15" customHeight="1" x14ac:dyDescent="0.55000000000000004">
      <c r="B32" s="62" t="s">
        <v>91</v>
      </c>
      <c r="C32" s="63"/>
      <c r="D32" s="63"/>
      <c r="E32" s="63"/>
      <c r="F32" s="63"/>
      <c r="G32" s="63"/>
      <c r="H32" s="63"/>
      <c r="I32" s="63"/>
      <c r="J32" s="63"/>
      <c r="K32" s="64"/>
      <c r="L32" s="15"/>
      <c r="M32" s="181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137"/>
      <c r="AC32" s="11"/>
    </row>
    <row r="33" spans="2:29" ht="15" customHeight="1" x14ac:dyDescent="0.75">
      <c r="B33" s="146" t="s">
        <v>44</v>
      </c>
      <c r="C33" s="147"/>
      <c r="D33" s="139" t="s">
        <v>45</v>
      </c>
      <c r="E33" s="139"/>
      <c r="F33" s="129">
        <v>0.17</v>
      </c>
      <c r="G33" s="129"/>
      <c r="H33" s="129"/>
      <c r="I33" s="129"/>
      <c r="J33" s="129"/>
      <c r="K33" s="211"/>
      <c r="L33" s="15"/>
      <c r="M33" s="181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137"/>
      <c r="AC33" s="11"/>
    </row>
    <row r="34" spans="2:29" ht="15" customHeight="1" x14ac:dyDescent="0.55000000000000004">
      <c r="B34" s="141"/>
      <c r="C34" s="142"/>
      <c r="D34" s="158"/>
      <c r="E34" s="158"/>
      <c r="F34" s="80"/>
      <c r="G34" s="80"/>
      <c r="H34" s="80"/>
      <c r="I34" s="80"/>
      <c r="J34" s="80"/>
      <c r="K34" s="137"/>
      <c r="L34" s="15"/>
      <c r="M34" s="181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137"/>
      <c r="AC34" s="11"/>
    </row>
    <row r="35" spans="2:29" ht="15" customHeight="1" x14ac:dyDescent="0.55000000000000004">
      <c r="B35" s="141"/>
      <c r="C35" s="142"/>
      <c r="D35" s="143"/>
      <c r="E35" s="143"/>
      <c r="F35" s="80"/>
      <c r="G35" s="80"/>
      <c r="H35" s="80"/>
      <c r="I35" s="80"/>
      <c r="J35" s="80"/>
      <c r="K35" s="137"/>
      <c r="L35" s="15"/>
      <c r="M35" s="181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137"/>
      <c r="AC35" s="12"/>
    </row>
    <row r="36" spans="2:29" ht="15" customHeight="1" x14ac:dyDescent="0.55000000000000004">
      <c r="B36" s="62" t="s">
        <v>46</v>
      </c>
      <c r="C36" s="63"/>
      <c r="D36" s="63"/>
      <c r="E36" s="63"/>
      <c r="F36" s="63"/>
      <c r="G36" s="63"/>
      <c r="H36" s="63"/>
      <c r="I36" s="63"/>
      <c r="J36" s="63"/>
      <c r="K36" s="64"/>
      <c r="L36" s="2"/>
      <c r="M36" s="181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137"/>
      <c r="AC36" s="12"/>
    </row>
    <row r="37" spans="2:29" ht="15" customHeight="1" x14ac:dyDescent="0.75">
      <c r="B37" s="146" t="s">
        <v>47</v>
      </c>
      <c r="C37" s="147"/>
      <c r="D37" s="139" t="s">
        <v>45</v>
      </c>
      <c r="E37" s="139"/>
      <c r="F37" s="152">
        <f>D38*F33*D39</f>
        <v>0.43350000000000005</v>
      </c>
      <c r="G37" s="152"/>
      <c r="H37" s="152"/>
      <c r="I37" s="152"/>
      <c r="J37" s="152"/>
      <c r="K37" s="153"/>
      <c r="L37" s="2"/>
      <c r="M37" s="181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137"/>
      <c r="AC37" s="12"/>
    </row>
    <row r="38" spans="2:29" ht="15" customHeight="1" x14ac:dyDescent="0.55000000000000004">
      <c r="B38" s="141" t="s">
        <v>50</v>
      </c>
      <c r="C38" s="142"/>
      <c r="D38" s="143">
        <v>0.85</v>
      </c>
      <c r="E38" s="143"/>
      <c r="F38" s="80"/>
      <c r="G38" s="80"/>
      <c r="H38" s="80"/>
      <c r="I38" s="80"/>
      <c r="J38" s="80"/>
      <c r="K38" s="137"/>
      <c r="L38" s="2"/>
      <c r="M38" s="181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137"/>
      <c r="AC38" s="12"/>
    </row>
    <row r="39" spans="2:29" ht="15" customHeight="1" x14ac:dyDescent="0.55000000000000004">
      <c r="B39" s="144" t="s">
        <v>52</v>
      </c>
      <c r="C39" s="145"/>
      <c r="D39" s="128">
        <v>3</v>
      </c>
      <c r="E39" s="128"/>
      <c r="F39" s="113"/>
      <c r="G39" s="113"/>
      <c r="H39" s="113"/>
      <c r="I39" s="113"/>
      <c r="J39" s="113"/>
      <c r="K39" s="138"/>
      <c r="L39" s="7"/>
      <c r="M39" s="182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38"/>
      <c r="AC39" s="10"/>
    </row>
    <row r="40" spans="2:29" ht="15" customHeight="1" x14ac:dyDescent="0.55000000000000004">
      <c r="B40" s="24"/>
      <c r="C40" s="25"/>
      <c r="D40" s="8"/>
      <c r="E40" s="8"/>
      <c r="F40" s="8"/>
      <c r="G40" s="8"/>
      <c r="H40" s="8"/>
      <c r="I40" s="8"/>
      <c r="J40" s="8"/>
      <c r="K40" s="9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2"/>
      <c r="AC40" s="10"/>
    </row>
    <row r="41" spans="2:29" ht="15" customHeight="1" x14ac:dyDescent="0.55000000000000004">
      <c r="B41" s="62" t="s">
        <v>92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4"/>
    </row>
    <row r="42" spans="2:29" ht="15" customHeight="1" x14ac:dyDescent="0.75">
      <c r="B42" s="110" t="s">
        <v>94</v>
      </c>
      <c r="C42" s="111"/>
      <c r="D42" s="111"/>
      <c r="E42" s="111"/>
      <c r="F42" s="111"/>
      <c r="G42" s="111"/>
      <c r="H42" s="111"/>
      <c r="I42" s="111"/>
      <c r="J42" s="113" t="s">
        <v>48</v>
      </c>
      <c r="K42" s="113"/>
      <c r="L42" s="113" t="s">
        <v>49</v>
      </c>
      <c r="M42" s="113"/>
      <c r="N42" s="128">
        <f>IF((0.0000327)*(AB22^2)*(AB19-S19)/AB21&gt;250,250,(0.0000327)*(AB22^2)*(AB19-S19)/AB21)</f>
        <v>245.62847222222226</v>
      </c>
      <c r="O42" s="128"/>
      <c r="P42" s="111" t="s">
        <v>93</v>
      </c>
      <c r="Q42" s="111"/>
      <c r="R42" s="111"/>
      <c r="S42" s="111"/>
      <c r="T42" s="111"/>
      <c r="U42" s="111"/>
      <c r="V42" s="111"/>
      <c r="W42" s="111"/>
      <c r="X42" s="113" t="s">
        <v>51</v>
      </c>
      <c r="Y42" s="113"/>
      <c r="Z42" s="113" t="s">
        <v>49</v>
      </c>
      <c r="AA42" s="113"/>
      <c r="AB42" s="128">
        <f>IF((0.0000327)*(S22^2)*(AB19-S19)/S21&gt;250,250,(0.0000327)*(S22^2)*(AB19-S19)/S21)</f>
        <v>176.85250000000005</v>
      </c>
      <c r="AC42" s="131"/>
    </row>
    <row r="43" spans="2:29" ht="15" customHeight="1" x14ac:dyDescent="0.4">
      <c r="B43" s="21"/>
      <c r="C43" s="2"/>
      <c r="D43" s="2"/>
      <c r="E43" s="2"/>
      <c r="F43" s="2"/>
      <c r="G43" s="2"/>
      <c r="H43" s="2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"/>
      <c r="AC43" s="10"/>
    </row>
    <row r="44" spans="2:29" ht="15" customHeight="1" x14ac:dyDescent="0.55000000000000004">
      <c r="B44" s="62" t="s">
        <v>97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4"/>
      <c r="S44" s="32"/>
      <c r="T44" s="132" t="s">
        <v>96</v>
      </c>
      <c r="U44" s="133"/>
      <c r="V44" s="133"/>
      <c r="W44" s="133"/>
      <c r="X44" s="133"/>
      <c r="Y44" s="133"/>
      <c r="Z44" s="133"/>
      <c r="AA44" s="133"/>
      <c r="AB44" s="133"/>
      <c r="AC44" s="134"/>
    </row>
    <row r="45" spans="2:29" ht="15" customHeight="1" x14ac:dyDescent="0.6">
      <c r="B45" s="135" t="s">
        <v>95</v>
      </c>
      <c r="C45" s="136"/>
      <c r="D45" s="136"/>
      <c r="E45" s="136"/>
      <c r="F45" s="136"/>
      <c r="G45" s="136"/>
      <c r="H45" s="136"/>
      <c r="I45" s="140" t="s">
        <v>98</v>
      </c>
      <c r="J45" s="139"/>
      <c r="K45" s="139" t="s">
        <v>53</v>
      </c>
      <c r="L45" s="139"/>
      <c r="M45" s="129" t="s">
        <v>184</v>
      </c>
      <c r="N45" s="129"/>
      <c r="O45" s="130"/>
      <c r="P45" s="130"/>
      <c r="Q45" s="130"/>
      <c r="R45" s="168"/>
      <c r="S45" s="7"/>
      <c r="T45" s="169" t="s">
        <v>99</v>
      </c>
      <c r="U45" s="170"/>
      <c r="V45" s="170"/>
      <c r="W45" s="170"/>
      <c r="X45" s="170"/>
      <c r="Y45" s="170"/>
      <c r="Z45" s="170"/>
      <c r="AA45" s="170"/>
      <c r="AB45" s="170"/>
      <c r="AC45" s="171"/>
    </row>
    <row r="46" spans="2:29" ht="15" customHeight="1" x14ac:dyDescent="0.75">
      <c r="B46" s="108" t="s">
        <v>54</v>
      </c>
      <c r="C46" s="109"/>
      <c r="D46" s="109"/>
      <c r="E46" s="109"/>
      <c r="F46" s="109"/>
      <c r="G46" s="109"/>
      <c r="H46" s="109"/>
      <c r="I46" s="80" t="s">
        <v>55</v>
      </c>
      <c r="J46" s="80"/>
      <c r="K46" s="80" t="s">
        <v>56</v>
      </c>
      <c r="L46" s="80"/>
      <c r="M46" s="85">
        <f>J20/F37</f>
        <v>8.2550667325753807E-2</v>
      </c>
      <c r="N46" s="85"/>
      <c r="O46" s="85"/>
      <c r="P46" s="85"/>
      <c r="Q46" s="85"/>
      <c r="R46" s="89"/>
      <c r="S46" s="7"/>
      <c r="T46" s="65"/>
      <c r="U46" s="66"/>
      <c r="V46" s="66"/>
      <c r="W46" s="66"/>
      <c r="X46" s="66"/>
      <c r="Y46" s="66"/>
      <c r="Z46" s="66"/>
      <c r="AA46" s="66"/>
      <c r="AB46" s="66"/>
      <c r="AC46" s="67"/>
    </row>
    <row r="47" spans="2:29" ht="15" customHeight="1" x14ac:dyDescent="0.75">
      <c r="B47" s="108" t="s">
        <v>57</v>
      </c>
      <c r="C47" s="109"/>
      <c r="D47" s="109"/>
      <c r="E47" s="109"/>
      <c r="F47" s="109"/>
      <c r="G47" s="109"/>
      <c r="H47" s="109"/>
      <c r="I47" s="80" t="s">
        <v>58</v>
      </c>
      <c r="J47" s="80"/>
      <c r="K47" s="80"/>
      <c r="L47" s="80"/>
      <c r="M47" s="115">
        <v>0.7</v>
      </c>
      <c r="N47" s="115"/>
      <c r="O47" s="85"/>
      <c r="P47" s="85"/>
      <c r="Q47" s="85"/>
      <c r="R47" s="89"/>
      <c r="S47" s="7"/>
      <c r="T47" s="77" t="s">
        <v>180</v>
      </c>
      <c r="U47" s="66"/>
      <c r="V47" s="66"/>
      <c r="W47" s="66"/>
      <c r="X47" s="66"/>
      <c r="Y47" s="66"/>
      <c r="Z47" s="66"/>
      <c r="AA47" s="66"/>
      <c r="AB47" s="66"/>
      <c r="AC47" s="67"/>
    </row>
    <row r="48" spans="2:29" ht="15" customHeight="1" x14ac:dyDescent="0.75">
      <c r="B48" s="108" t="s">
        <v>59</v>
      </c>
      <c r="C48" s="109"/>
      <c r="D48" s="109"/>
      <c r="E48" s="109"/>
      <c r="F48" s="109"/>
      <c r="G48" s="109"/>
      <c r="H48" s="109"/>
      <c r="I48" s="80" t="s">
        <v>60</v>
      </c>
      <c r="J48" s="80"/>
      <c r="K48" s="80"/>
      <c r="L48" s="80"/>
      <c r="M48" s="85">
        <f>1-M49</f>
        <v>0.2523157877343456</v>
      </c>
      <c r="N48" s="85"/>
      <c r="O48" s="85"/>
      <c r="P48" s="85"/>
      <c r="Q48" s="85"/>
      <c r="R48" s="89"/>
      <c r="S48" s="7"/>
      <c r="T48" s="65"/>
      <c r="U48" s="66"/>
      <c r="V48" s="66"/>
      <c r="W48" s="66"/>
      <c r="X48" s="66"/>
      <c r="Y48" s="66"/>
      <c r="Z48" s="66"/>
      <c r="AA48" s="66"/>
      <c r="AB48" s="66"/>
      <c r="AC48" s="67"/>
    </row>
    <row r="49" spans="1:33" ht="15" customHeight="1" x14ac:dyDescent="0.75">
      <c r="B49" s="108" t="s">
        <v>61</v>
      </c>
      <c r="C49" s="109"/>
      <c r="D49" s="109"/>
      <c r="E49" s="109"/>
      <c r="F49" s="109"/>
      <c r="G49" s="109"/>
      <c r="H49" s="109"/>
      <c r="I49" s="80" t="s">
        <v>62</v>
      </c>
      <c r="J49" s="80"/>
      <c r="K49" s="80"/>
      <c r="L49" s="80"/>
      <c r="M49" s="85">
        <f>(ACOS(1-2*M47)-4*(0.5-M47)*(M47-M47^2)^0.5)/PI()</f>
        <v>0.7476842122656544</v>
      </c>
      <c r="N49" s="85"/>
      <c r="O49" s="85"/>
      <c r="P49" s="85"/>
      <c r="Q49" s="85"/>
      <c r="R49" s="89"/>
      <c r="S49" s="7"/>
      <c r="T49" s="65"/>
      <c r="U49" s="66"/>
      <c r="V49" s="66"/>
      <c r="W49" s="66"/>
      <c r="X49" s="66"/>
      <c r="Y49" s="66"/>
      <c r="Z49" s="66"/>
      <c r="AA49" s="66"/>
      <c r="AB49" s="66"/>
      <c r="AC49" s="67"/>
    </row>
    <row r="50" spans="1:33" ht="15" customHeight="1" x14ac:dyDescent="0.75">
      <c r="B50" s="108" t="s">
        <v>63</v>
      </c>
      <c r="C50" s="109"/>
      <c r="D50" s="109"/>
      <c r="E50" s="109"/>
      <c r="F50" s="109"/>
      <c r="G50" s="109"/>
      <c r="H50" s="109"/>
      <c r="I50" s="80" t="s">
        <v>64</v>
      </c>
      <c r="J50" s="80"/>
      <c r="K50" s="80" t="s">
        <v>56</v>
      </c>
      <c r="L50" s="80"/>
      <c r="M50" s="85">
        <f>M46/M48</f>
        <v>0.32717202544879392</v>
      </c>
      <c r="N50" s="85"/>
      <c r="O50" s="85"/>
      <c r="P50" s="85"/>
      <c r="Q50" s="85"/>
      <c r="R50" s="89"/>
      <c r="S50" s="7"/>
      <c r="T50" s="65"/>
      <c r="U50" s="66"/>
      <c r="V50" s="66"/>
      <c r="W50" s="66"/>
      <c r="X50" s="66"/>
      <c r="Y50" s="66"/>
      <c r="Z50" s="66"/>
      <c r="AA50" s="66"/>
      <c r="AB50" s="66"/>
      <c r="AC50" s="67"/>
    </row>
    <row r="51" spans="1:33" ht="15" customHeight="1" x14ac:dyDescent="0.75">
      <c r="A51" s="5"/>
      <c r="B51" s="108" t="s">
        <v>65</v>
      </c>
      <c r="C51" s="109"/>
      <c r="D51" s="109"/>
      <c r="E51" s="109"/>
      <c r="F51" s="109"/>
      <c r="G51" s="109"/>
      <c r="H51" s="109"/>
      <c r="I51" s="80" t="s">
        <v>66</v>
      </c>
      <c r="J51" s="80"/>
      <c r="K51" s="80" t="s">
        <v>56</v>
      </c>
      <c r="L51" s="80"/>
      <c r="M51" s="85">
        <f>M50*M49</f>
        <v>0.24462135812304012</v>
      </c>
      <c r="N51" s="85"/>
      <c r="O51" s="85"/>
      <c r="P51" s="85"/>
      <c r="Q51" s="85"/>
      <c r="R51" s="89"/>
      <c r="S51" s="7"/>
      <c r="T51" s="65"/>
      <c r="U51" s="66"/>
      <c r="V51" s="66"/>
      <c r="W51" s="66"/>
      <c r="X51" s="66"/>
      <c r="Y51" s="66"/>
      <c r="Z51" s="66"/>
      <c r="AA51" s="66"/>
      <c r="AB51" s="66"/>
      <c r="AC51" s="67"/>
    </row>
    <row r="52" spans="1:33" ht="15" customHeight="1" thickBot="1" x14ac:dyDescent="0.8">
      <c r="A52" s="5"/>
      <c r="B52" s="108" t="s">
        <v>67</v>
      </c>
      <c r="C52" s="109"/>
      <c r="D52" s="109"/>
      <c r="E52" s="109"/>
      <c r="F52" s="109"/>
      <c r="G52" s="109"/>
      <c r="H52" s="109"/>
      <c r="I52" s="80" t="s">
        <v>68</v>
      </c>
      <c r="J52" s="80"/>
      <c r="K52" s="80" t="s">
        <v>69</v>
      </c>
      <c r="L52" s="80"/>
      <c r="M52" s="85">
        <f>2*(1000)*((M50/3.14)^0.5)</f>
        <v>645.5847351457752</v>
      </c>
      <c r="N52" s="85"/>
      <c r="O52" s="85"/>
      <c r="P52" s="85"/>
      <c r="Q52" s="106"/>
      <c r="R52" s="107"/>
      <c r="S52" s="7"/>
      <c r="T52" s="65"/>
      <c r="U52" s="66"/>
      <c r="V52" s="66"/>
      <c r="W52" s="66"/>
      <c r="X52" s="66"/>
      <c r="Y52" s="66"/>
      <c r="Z52" s="66"/>
      <c r="AA52" s="66"/>
      <c r="AB52" s="66"/>
      <c r="AC52" s="67"/>
    </row>
    <row r="53" spans="1:33" ht="15" customHeight="1" thickBot="1" x14ac:dyDescent="0.6">
      <c r="A53" s="5"/>
      <c r="B53" s="125" t="s">
        <v>70</v>
      </c>
      <c r="C53" s="126"/>
      <c r="D53" s="126"/>
      <c r="E53" s="126"/>
      <c r="F53" s="126"/>
      <c r="G53" s="126"/>
      <c r="H53" s="126"/>
      <c r="I53" s="127" t="s">
        <v>71</v>
      </c>
      <c r="J53" s="127"/>
      <c r="K53" s="127" t="s">
        <v>69</v>
      </c>
      <c r="L53" s="127"/>
      <c r="M53" s="123">
        <v>1500</v>
      </c>
      <c r="N53" s="124"/>
      <c r="O53" s="86"/>
      <c r="P53" s="86"/>
      <c r="Q53" s="121"/>
      <c r="R53" s="122"/>
      <c r="S53" s="7"/>
      <c r="T53" s="65"/>
      <c r="U53" s="66"/>
      <c r="V53" s="66"/>
      <c r="W53" s="66"/>
      <c r="X53" s="66"/>
      <c r="Y53" s="66"/>
      <c r="Z53" s="66"/>
      <c r="AA53" s="66"/>
      <c r="AB53" s="66"/>
      <c r="AC53" s="67"/>
    </row>
    <row r="54" spans="1:33" ht="15" customHeight="1" thickBot="1" x14ac:dyDescent="0.6">
      <c r="A54" s="5"/>
      <c r="B54" s="108" t="s">
        <v>72</v>
      </c>
      <c r="C54" s="109"/>
      <c r="D54" s="109"/>
      <c r="E54" s="109"/>
      <c r="F54" s="109"/>
      <c r="G54" s="109"/>
      <c r="H54" s="109"/>
      <c r="I54" s="80" t="s">
        <v>73</v>
      </c>
      <c r="J54" s="80"/>
      <c r="K54" s="80" t="s">
        <v>69</v>
      </c>
      <c r="L54" s="80"/>
      <c r="M54" s="86">
        <f>M53*D39</f>
        <v>4500</v>
      </c>
      <c r="N54" s="86"/>
      <c r="O54" s="86"/>
      <c r="P54" s="86"/>
      <c r="Q54" s="121"/>
      <c r="R54" s="122"/>
      <c r="S54" s="7"/>
      <c r="T54" s="65"/>
      <c r="U54" s="66"/>
      <c r="V54" s="66"/>
      <c r="W54" s="66"/>
      <c r="X54" s="66"/>
      <c r="Y54" s="66"/>
      <c r="Z54" s="66"/>
      <c r="AA54" s="66"/>
      <c r="AB54" s="66"/>
      <c r="AC54" s="67"/>
    </row>
    <row r="55" spans="1:33" ht="15" customHeight="1" thickBot="1" x14ac:dyDescent="0.6">
      <c r="A55" s="5"/>
      <c r="B55" s="125" t="s">
        <v>74</v>
      </c>
      <c r="C55" s="126"/>
      <c r="D55" s="126"/>
      <c r="E55" s="126"/>
      <c r="F55" s="126"/>
      <c r="G55" s="126"/>
      <c r="H55" s="126"/>
      <c r="I55" s="127" t="s">
        <v>75</v>
      </c>
      <c r="J55" s="127"/>
      <c r="K55" s="127" t="s">
        <v>69</v>
      </c>
      <c r="L55" s="127"/>
      <c r="M55" s="174">
        <f>M54+25.4*1.5*(F27+F28)</f>
        <v>4766.7</v>
      </c>
      <c r="N55" s="175"/>
      <c r="O55" s="86"/>
      <c r="P55" s="86"/>
      <c r="Q55" s="121"/>
      <c r="R55" s="122"/>
      <c r="S55" s="7"/>
      <c r="T55" s="65"/>
      <c r="U55" s="66"/>
      <c r="V55" s="66"/>
      <c r="W55" s="66"/>
      <c r="X55" s="66"/>
      <c r="Y55" s="66"/>
      <c r="Z55" s="66"/>
      <c r="AA55" s="66"/>
      <c r="AB55" s="66"/>
      <c r="AC55" s="67"/>
    </row>
    <row r="56" spans="1:33" ht="15" customHeight="1" x14ac:dyDescent="0.75">
      <c r="A56" s="5"/>
      <c r="B56" s="108" t="s">
        <v>76</v>
      </c>
      <c r="C56" s="109"/>
      <c r="D56" s="109"/>
      <c r="E56" s="109"/>
      <c r="F56" s="109"/>
      <c r="G56" s="109"/>
      <c r="H56" s="109"/>
      <c r="I56" s="80" t="s">
        <v>77</v>
      </c>
      <c r="J56" s="80"/>
      <c r="K56" s="80" t="s">
        <v>69</v>
      </c>
      <c r="L56" s="80"/>
      <c r="M56" s="86">
        <f>M47*M53</f>
        <v>1050</v>
      </c>
      <c r="N56" s="86"/>
      <c r="O56" s="86"/>
      <c r="P56" s="86"/>
      <c r="Q56" s="121"/>
      <c r="R56" s="122"/>
      <c r="S56" s="7"/>
      <c r="T56" s="65"/>
      <c r="U56" s="66"/>
      <c r="V56" s="66"/>
      <c r="W56" s="66"/>
      <c r="X56" s="66"/>
      <c r="Y56" s="66"/>
      <c r="Z56" s="66"/>
      <c r="AA56" s="66"/>
      <c r="AB56" s="66"/>
      <c r="AC56" s="67"/>
      <c r="AD56" s="6"/>
      <c r="AE56" s="6"/>
    </row>
    <row r="57" spans="1:33" ht="15" customHeight="1" x14ac:dyDescent="0.75">
      <c r="A57" s="5"/>
      <c r="B57" s="108" t="s">
        <v>78</v>
      </c>
      <c r="C57" s="109"/>
      <c r="D57" s="109"/>
      <c r="E57" s="109"/>
      <c r="F57" s="109"/>
      <c r="G57" s="109"/>
      <c r="H57" s="109"/>
      <c r="I57" s="80" t="s">
        <v>79</v>
      </c>
      <c r="J57" s="80"/>
      <c r="K57" s="80" t="s">
        <v>80</v>
      </c>
      <c r="L57" s="80"/>
      <c r="M57" s="85">
        <f>((M53^2/4)*(ACOS((M53-2*M56)/M53))-((M53/2)-M56)*((M53*M56)-(M56^2))^0.5)*(M55)/1000000000</f>
        <v>6.2980837235408291</v>
      </c>
      <c r="N57" s="85"/>
      <c r="O57" s="85"/>
      <c r="P57" s="85"/>
      <c r="Q57" s="85"/>
      <c r="R57" s="89"/>
      <c r="S57" s="7"/>
      <c r="T57" s="65"/>
      <c r="U57" s="66"/>
      <c r="V57" s="66"/>
      <c r="W57" s="66"/>
      <c r="X57" s="66"/>
      <c r="Y57" s="66"/>
      <c r="Z57" s="66"/>
      <c r="AA57" s="66"/>
      <c r="AB57" s="66"/>
      <c r="AC57" s="67"/>
      <c r="AD57" s="6"/>
      <c r="AE57" s="6"/>
    </row>
    <row r="58" spans="1:33" ht="15" customHeight="1" x14ac:dyDescent="0.75">
      <c r="A58" s="5"/>
      <c r="B58" s="108" t="s">
        <v>81</v>
      </c>
      <c r="C58" s="109"/>
      <c r="D58" s="109"/>
      <c r="E58" s="109"/>
      <c r="F58" s="109"/>
      <c r="G58" s="109"/>
      <c r="H58" s="109"/>
      <c r="I58" s="80" t="s">
        <v>82</v>
      </c>
      <c r="J58" s="80"/>
      <c r="K58" s="80" t="s">
        <v>69</v>
      </c>
      <c r="L58" s="80"/>
      <c r="M58" s="120">
        <v>650</v>
      </c>
      <c r="N58" s="120"/>
      <c r="O58" s="86"/>
      <c r="P58" s="86"/>
      <c r="Q58" s="121"/>
      <c r="R58" s="122"/>
      <c r="S58" s="7"/>
      <c r="T58" s="65" t="s">
        <v>100</v>
      </c>
      <c r="U58" s="66"/>
      <c r="V58" s="66"/>
      <c r="W58" s="66"/>
      <c r="X58" s="66"/>
      <c r="Y58" s="66"/>
      <c r="Z58" s="66"/>
      <c r="AA58" s="66"/>
      <c r="AB58" s="66"/>
      <c r="AC58" s="67"/>
      <c r="AD58" s="6"/>
      <c r="AE58" s="6"/>
      <c r="AG58" s="59"/>
    </row>
    <row r="59" spans="1:33" ht="15" customHeight="1" x14ac:dyDescent="0.75">
      <c r="A59" s="5"/>
      <c r="B59" s="108" t="s">
        <v>83</v>
      </c>
      <c r="C59" s="109"/>
      <c r="D59" s="109"/>
      <c r="E59" s="109"/>
      <c r="F59" s="109"/>
      <c r="G59" s="109"/>
      <c r="H59" s="109"/>
      <c r="I59" s="80" t="s">
        <v>84</v>
      </c>
      <c r="J59" s="80"/>
      <c r="K59" s="80" t="s">
        <v>80</v>
      </c>
      <c r="L59" s="80"/>
      <c r="M59" s="85">
        <f>((M53^2/4)*(ACOS((M53-2*M58)/M53))-((M53/2)-M58)*((M53*M58)-(M58^2))^0.5)*(M55)/1000000000</f>
        <v>3.4988463225880206</v>
      </c>
      <c r="N59" s="85"/>
      <c r="O59" s="85"/>
      <c r="P59" s="85"/>
      <c r="Q59" s="85"/>
      <c r="R59" s="89"/>
      <c r="S59" s="7"/>
      <c r="T59" s="65"/>
      <c r="U59" s="66"/>
      <c r="V59" s="66"/>
      <c r="W59" s="66"/>
      <c r="X59" s="66"/>
      <c r="Y59" s="66"/>
      <c r="Z59" s="66"/>
      <c r="AA59" s="66"/>
      <c r="AB59" s="66"/>
      <c r="AC59" s="67"/>
      <c r="AD59" s="6"/>
      <c r="AE59" s="6"/>
    </row>
    <row r="60" spans="1:33" ht="15" customHeight="1" x14ac:dyDescent="0.75">
      <c r="A60" s="5"/>
      <c r="B60" s="108" t="s">
        <v>85</v>
      </c>
      <c r="C60" s="109"/>
      <c r="D60" s="109"/>
      <c r="E60" s="109"/>
      <c r="F60" s="109"/>
      <c r="G60" s="109"/>
      <c r="H60" s="109"/>
      <c r="I60" s="84" t="s">
        <v>101</v>
      </c>
      <c r="J60" s="80"/>
      <c r="K60" s="80" t="s">
        <v>80</v>
      </c>
      <c r="L60" s="80"/>
      <c r="M60" s="85">
        <f>M57-M59</f>
        <v>2.7992374009528085</v>
      </c>
      <c r="N60" s="85"/>
      <c r="O60" s="85"/>
      <c r="P60" s="85"/>
      <c r="Q60" s="85"/>
      <c r="R60" s="89"/>
      <c r="S60" s="7"/>
      <c r="T60" s="65"/>
      <c r="U60" s="66"/>
      <c r="V60" s="66"/>
      <c r="W60" s="66"/>
      <c r="X60" s="66"/>
      <c r="Y60" s="66"/>
      <c r="Z60" s="66"/>
      <c r="AA60" s="66"/>
      <c r="AB60" s="66"/>
      <c r="AC60" s="67"/>
      <c r="AD60" s="6"/>
      <c r="AE60" s="6"/>
    </row>
    <row r="61" spans="1:33" ht="15" customHeight="1" x14ac:dyDescent="0.6">
      <c r="A61" s="5"/>
      <c r="B61" s="108" t="s">
        <v>95</v>
      </c>
      <c r="C61" s="109"/>
      <c r="D61" s="109"/>
      <c r="E61" s="109"/>
      <c r="F61" s="109"/>
      <c r="G61" s="109"/>
      <c r="H61" s="109"/>
      <c r="I61" s="84" t="s">
        <v>102</v>
      </c>
      <c r="J61" s="80"/>
      <c r="K61" s="80" t="s">
        <v>53</v>
      </c>
      <c r="L61" s="80"/>
      <c r="M61" s="167">
        <f>M60/S20</f>
        <v>3.9463829474594045</v>
      </c>
      <c r="N61" s="167"/>
      <c r="O61" s="85"/>
      <c r="P61" s="85"/>
      <c r="Q61" s="85"/>
      <c r="R61" s="89"/>
      <c r="S61" s="7"/>
      <c r="T61" s="65" t="s">
        <v>105</v>
      </c>
      <c r="U61" s="66"/>
      <c r="V61" s="66"/>
      <c r="W61" s="66"/>
      <c r="X61" s="66"/>
      <c r="Y61" s="66"/>
      <c r="Z61" s="66"/>
      <c r="AA61" s="66"/>
      <c r="AB61" s="66"/>
      <c r="AC61" s="67"/>
    </row>
    <row r="62" spans="1:33" ht="15" customHeight="1" x14ac:dyDescent="0.75">
      <c r="A62" s="5"/>
      <c r="B62" s="108" t="s">
        <v>103</v>
      </c>
      <c r="C62" s="109"/>
      <c r="D62" s="109"/>
      <c r="E62" s="109"/>
      <c r="F62" s="109"/>
      <c r="G62" s="109"/>
      <c r="H62" s="109"/>
      <c r="I62" s="80" t="s">
        <v>86</v>
      </c>
      <c r="J62" s="80"/>
      <c r="K62" s="80" t="s">
        <v>69</v>
      </c>
      <c r="L62" s="80"/>
      <c r="M62" s="86">
        <f>(M56+M58)/2</f>
        <v>850</v>
      </c>
      <c r="N62" s="86"/>
      <c r="O62" s="86"/>
      <c r="P62" s="86"/>
      <c r="Q62" s="121"/>
      <c r="R62" s="122"/>
      <c r="S62" s="7"/>
      <c r="T62" s="65"/>
      <c r="U62" s="66"/>
      <c r="V62" s="66"/>
      <c r="W62" s="66"/>
      <c r="X62" s="66"/>
      <c r="Y62" s="66"/>
      <c r="Z62" s="66"/>
      <c r="AA62" s="66"/>
      <c r="AB62" s="66"/>
      <c r="AC62" s="67"/>
    </row>
    <row r="63" spans="1:33" ht="15" customHeight="1" x14ac:dyDescent="0.75">
      <c r="A63" s="5"/>
      <c r="B63" s="110" t="s">
        <v>87</v>
      </c>
      <c r="C63" s="111"/>
      <c r="D63" s="111"/>
      <c r="E63" s="111"/>
      <c r="F63" s="111"/>
      <c r="G63" s="111"/>
      <c r="H63" s="111"/>
      <c r="I63" s="112" t="s">
        <v>104</v>
      </c>
      <c r="J63" s="113"/>
      <c r="K63" s="113" t="s">
        <v>80</v>
      </c>
      <c r="L63" s="113"/>
      <c r="M63" s="99">
        <f>((M53^2/4)*(ACOS((M53-2*M62)/M53))-((M53/2)-M62)*((M53*M62)-(M62^2))^0.5)*(M55)/1000000000</f>
        <v>4.9246078847118664</v>
      </c>
      <c r="N63" s="99"/>
      <c r="O63" s="99"/>
      <c r="P63" s="99"/>
      <c r="Q63" s="99"/>
      <c r="R63" s="100"/>
      <c r="S63" s="7"/>
      <c r="T63" s="119"/>
      <c r="U63" s="102"/>
      <c r="V63" s="102"/>
      <c r="W63" s="102"/>
      <c r="X63" s="102"/>
      <c r="Y63" s="102"/>
      <c r="Z63" s="102"/>
      <c r="AA63" s="102"/>
      <c r="AB63" s="102"/>
      <c r="AC63" s="103"/>
    </row>
    <row r="64" spans="1:33" ht="15" customHeight="1" x14ac:dyDescent="0.4">
      <c r="A64" s="5"/>
      <c r="B64" s="21"/>
      <c r="C64" s="2"/>
      <c r="D64" s="2"/>
      <c r="E64" s="2"/>
      <c r="F64" s="2"/>
      <c r="G64" s="2"/>
      <c r="H64" s="2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2"/>
      <c r="AC64" s="10"/>
    </row>
    <row r="65" spans="1:29" ht="15" customHeight="1" x14ac:dyDescent="0.55000000000000004">
      <c r="A65" s="5"/>
      <c r="B65" s="62" t="s">
        <v>88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4"/>
      <c r="S65" s="32"/>
      <c r="T65" s="62" t="s">
        <v>96</v>
      </c>
      <c r="U65" s="63"/>
      <c r="V65" s="63"/>
      <c r="W65" s="63"/>
      <c r="X65" s="63"/>
      <c r="Y65" s="63"/>
      <c r="Z65" s="63"/>
      <c r="AA65" s="63"/>
      <c r="AB65" s="63"/>
      <c r="AC65" s="64"/>
    </row>
    <row r="66" spans="1:29" ht="15" customHeight="1" x14ac:dyDescent="0.6">
      <c r="A66" s="5"/>
      <c r="B66" s="108" t="s">
        <v>167</v>
      </c>
      <c r="C66" s="109"/>
      <c r="D66" s="109"/>
      <c r="E66" s="109"/>
      <c r="F66" s="109"/>
      <c r="G66" s="109"/>
      <c r="H66" s="109"/>
      <c r="I66" s="84" t="s">
        <v>168</v>
      </c>
      <c r="J66" s="80"/>
      <c r="K66" s="80" t="s">
        <v>69</v>
      </c>
      <c r="L66" s="80"/>
      <c r="M66" s="86">
        <f>2/3*M55</f>
        <v>3177.7999999999997</v>
      </c>
      <c r="N66" s="86"/>
      <c r="O66" s="86"/>
      <c r="P66" s="86"/>
      <c r="Q66" s="203"/>
      <c r="R66" s="204"/>
      <c r="S66" s="7"/>
      <c r="T66" s="65" t="s">
        <v>110</v>
      </c>
      <c r="U66" s="66"/>
      <c r="V66" s="66"/>
      <c r="W66" s="66"/>
      <c r="X66" s="66"/>
      <c r="Y66" s="66"/>
      <c r="Z66" s="66"/>
      <c r="AA66" s="66"/>
      <c r="AB66" s="66"/>
      <c r="AC66" s="67"/>
    </row>
    <row r="67" spans="1:29" ht="15" customHeight="1" x14ac:dyDescent="0.55000000000000004">
      <c r="A67" s="5"/>
      <c r="B67" s="108" t="s">
        <v>106</v>
      </c>
      <c r="C67" s="109"/>
      <c r="D67" s="109"/>
      <c r="E67" s="109"/>
      <c r="F67" s="109"/>
      <c r="G67" s="109"/>
      <c r="H67" s="109"/>
      <c r="I67" s="84" t="s">
        <v>107</v>
      </c>
      <c r="J67" s="80"/>
      <c r="K67" s="80" t="s">
        <v>69</v>
      </c>
      <c r="L67" s="80"/>
      <c r="M67" s="120">
        <v>3200</v>
      </c>
      <c r="N67" s="120"/>
      <c r="O67" s="86"/>
      <c r="P67" s="86"/>
      <c r="Q67" s="121"/>
      <c r="R67" s="122"/>
      <c r="S67" s="7"/>
      <c r="T67" s="65"/>
      <c r="U67" s="66"/>
      <c r="V67" s="66"/>
      <c r="W67" s="66"/>
      <c r="X67" s="66"/>
      <c r="Y67" s="66"/>
      <c r="Z67" s="66"/>
      <c r="AA67" s="66"/>
      <c r="AB67" s="66"/>
      <c r="AC67" s="67"/>
    </row>
    <row r="68" spans="1:29" ht="15" customHeight="1" x14ac:dyDescent="0.6">
      <c r="A68" s="5"/>
      <c r="B68" s="108" t="s">
        <v>149</v>
      </c>
      <c r="C68" s="109"/>
      <c r="D68" s="109"/>
      <c r="E68" s="109"/>
      <c r="F68" s="109"/>
      <c r="G68" s="109"/>
      <c r="H68" s="109"/>
      <c r="I68" s="84" t="s">
        <v>111</v>
      </c>
      <c r="J68" s="80"/>
      <c r="K68" s="84" t="s">
        <v>69</v>
      </c>
      <c r="L68" s="80"/>
      <c r="M68" s="86">
        <v>0</v>
      </c>
      <c r="N68" s="86"/>
      <c r="O68" s="86"/>
      <c r="P68" s="86"/>
      <c r="Q68" s="86"/>
      <c r="R68" s="87"/>
      <c r="S68" s="4"/>
      <c r="T68" s="65" t="s">
        <v>112</v>
      </c>
      <c r="U68" s="66"/>
      <c r="V68" s="66"/>
      <c r="W68" s="66"/>
      <c r="X68" s="66"/>
      <c r="Y68" s="66"/>
      <c r="Z68" s="66"/>
      <c r="AA68" s="66"/>
      <c r="AB68" s="66"/>
      <c r="AC68" s="67"/>
    </row>
    <row r="69" spans="1:29" ht="15" customHeight="1" x14ac:dyDescent="0.6">
      <c r="A69" s="5"/>
      <c r="B69" s="108" t="s">
        <v>150</v>
      </c>
      <c r="C69" s="109"/>
      <c r="D69" s="109"/>
      <c r="E69" s="109"/>
      <c r="F69" s="109"/>
      <c r="G69" s="109"/>
      <c r="H69" s="109"/>
      <c r="I69" s="84" t="s">
        <v>151</v>
      </c>
      <c r="J69" s="80"/>
      <c r="K69" s="80" t="s">
        <v>27</v>
      </c>
      <c r="L69" s="80"/>
      <c r="M69" s="85">
        <f>S20+AB20</f>
        <v>0.87724907382086781</v>
      </c>
      <c r="N69" s="85"/>
      <c r="O69" s="85"/>
      <c r="P69" s="85"/>
      <c r="Q69" s="121"/>
      <c r="R69" s="122"/>
      <c r="S69" s="4"/>
      <c r="T69" s="65"/>
      <c r="U69" s="66"/>
      <c r="V69" s="66"/>
      <c r="W69" s="66"/>
      <c r="X69" s="66"/>
      <c r="Y69" s="66"/>
      <c r="Z69" s="66"/>
      <c r="AA69" s="66"/>
      <c r="AB69" s="66"/>
      <c r="AC69" s="67"/>
    </row>
    <row r="70" spans="1:29" ht="15" customHeight="1" x14ac:dyDescent="0.75">
      <c r="A70" s="5"/>
      <c r="B70" s="110" t="s">
        <v>152</v>
      </c>
      <c r="C70" s="111"/>
      <c r="D70" s="111"/>
      <c r="E70" s="111"/>
      <c r="F70" s="111"/>
      <c r="G70" s="111"/>
      <c r="H70" s="111"/>
      <c r="I70" s="112" t="s">
        <v>153</v>
      </c>
      <c r="J70" s="113"/>
      <c r="K70" s="113" t="s">
        <v>56</v>
      </c>
      <c r="L70" s="113"/>
      <c r="M70" s="99">
        <f>1000*M57/M55</f>
        <v>1.3212670660081041</v>
      </c>
      <c r="N70" s="99"/>
      <c r="O70" s="99"/>
      <c r="P70" s="99"/>
      <c r="Q70" s="205"/>
      <c r="R70" s="206"/>
      <c r="S70" s="31"/>
      <c r="T70" s="119"/>
      <c r="U70" s="102"/>
      <c r="V70" s="102"/>
      <c r="W70" s="102"/>
      <c r="X70" s="102"/>
      <c r="Y70" s="102"/>
      <c r="Z70" s="102"/>
      <c r="AA70" s="102"/>
      <c r="AB70" s="102"/>
      <c r="AC70" s="103"/>
    </row>
    <row r="71" spans="1:29" ht="15" customHeight="1" x14ac:dyDescent="0.55000000000000004">
      <c r="A71" s="5"/>
      <c r="B71" s="44"/>
      <c r="C71" s="44"/>
      <c r="D71" s="44"/>
      <c r="E71" s="44"/>
      <c r="F71" s="44"/>
      <c r="G71" s="44"/>
      <c r="H71" s="44"/>
      <c r="I71" s="45"/>
      <c r="J71" s="38"/>
      <c r="K71" s="38"/>
      <c r="L71" s="38"/>
      <c r="M71" s="39"/>
      <c r="N71" s="39"/>
      <c r="O71" s="39"/>
      <c r="P71" s="39"/>
      <c r="Q71" s="53"/>
      <c r="R71" s="53"/>
      <c r="S71" s="3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1:29" ht="15" customHeight="1" x14ac:dyDescent="0.55000000000000004">
      <c r="A72" s="5"/>
      <c r="B72" s="23"/>
      <c r="C72" s="23"/>
      <c r="D72" s="23"/>
      <c r="E72" s="23"/>
      <c r="F72" s="23"/>
      <c r="G72" s="23"/>
      <c r="H72" s="23"/>
      <c r="I72" s="40"/>
      <c r="J72" s="14"/>
      <c r="K72" s="14"/>
      <c r="L72" s="14"/>
      <c r="M72" s="43"/>
      <c r="N72" s="43"/>
      <c r="O72" s="43"/>
      <c r="P72" s="43"/>
      <c r="Q72" s="54"/>
      <c r="R72" s="54"/>
      <c r="S72" s="31"/>
      <c r="T72" s="50"/>
      <c r="U72" s="50"/>
      <c r="V72" s="50"/>
      <c r="W72" s="50"/>
      <c r="X72" s="50"/>
      <c r="Y72" s="50"/>
      <c r="Z72" s="50"/>
      <c r="AA72" s="50"/>
      <c r="AB72" s="50"/>
      <c r="AC72" s="50"/>
    </row>
    <row r="73" spans="1:29" ht="15" customHeight="1" x14ac:dyDescent="0.45">
      <c r="B73" s="81" t="s">
        <v>1</v>
      </c>
      <c r="C73" s="82"/>
      <c r="D73" s="82"/>
      <c r="E73" s="82"/>
      <c r="F73" s="82"/>
      <c r="G73" s="82"/>
      <c r="H73" s="82"/>
      <c r="I73" s="83"/>
      <c r="J73" s="68" t="str">
        <f>J2</f>
        <v>PROJECT NAME</v>
      </c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70"/>
      <c r="X73" s="81" t="s">
        <v>2</v>
      </c>
      <c r="Y73" s="82"/>
      <c r="Z73" s="82"/>
      <c r="AA73" s="82"/>
      <c r="AB73" s="82"/>
      <c r="AC73" s="83"/>
    </row>
    <row r="74" spans="1:29" ht="15" customHeight="1" x14ac:dyDescent="0.4">
      <c r="B74" s="93"/>
      <c r="C74" s="94"/>
      <c r="D74" s="94"/>
      <c r="E74" s="94"/>
      <c r="F74" s="94"/>
      <c r="G74" s="94"/>
      <c r="H74" s="94"/>
      <c r="I74" s="95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3"/>
      <c r="X74" s="93"/>
      <c r="Y74" s="94"/>
      <c r="Z74" s="94"/>
      <c r="AA74" s="94"/>
      <c r="AB74" s="94"/>
      <c r="AC74" s="95"/>
    </row>
    <row r="75" spans="1:29" ht="15" customHeight="1" x14ac:dyDescent="0.4">
      <c r="B75" s="197"/>
      <c r="C75" s="198"/>
      <c r="D75" s="198"/>
      <c r="E75" s="198"/>
      <c r="F75" s="198"/>
      <c r="G75" s="198"/>
      <c r="H75" s="198"/>
      <c r="I75" s="199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3"/>
      <c r="X75" s="197"/>
      <c r="Y75" s="198"/>
      <c r="Z75" s="198"/>
      <c r="AA75" s="198"/>
      <c r="AB75" s="198"/>
      <c r="AC75" s="199"/>
    </row>
    <row r="76" spans="1:29" ht="15" customHeight="1" x14ac:dyDescent="0.4">
      <c r="B76" s="197"/>
      <c r="C76" s="198"/>
      <c r="D76" s="198"/>
      <c r="E76" s="198"/>
      <c r="F76" s="198"/>
      <c r="G76" s="198"/>
      <c r="H76" s="198"/>
      <c r="I76" s="199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3"/>
      <c r="X76" s="197"/>
      <c r="Y76" s="198"/>
      <c r="Z76" s="198"/>
      <c r="AA76" s="198"/>
      <c r="AB76" s="198"/>
      <c r="AC76" s="199"/>
    </row>
    <row r="77" spans="1:29" ht="15" customHeight="1" x14ac:dyDescent="0.4">
      <c r="B77" s="197"/>
      <c r="C77" s="198"/>
      <c r="D77" s="198"/>
      <c r="E77" s="198"/>
      <c r="F77" s="198"/>
      <c r="G77" s="198"/>
      <c r="H77" s="198"/>
      <c r="I77" s="199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3"/>
      <c r="X77" s="197"/>
      <c r="Y77" s="198"/>
      <c r="Z77" s="198"/>
      <c r="AA77" s="198"/>
      <c r="AB77" s="198"/>
      <c r="AC77" s="199"/>
    </row>
    <row r="78" spans="1:29" ht="15" customHeight="1" x14ac:dyDescent="0.4">
      <c r="B78" s="96"/>
      <c r="C78" s="97"/>
      <c r="D78" s="97"/>
      <c r="E78" s="97"/>
      <c r="F78" s="97"/>
      <c r="G78" s="97"/>
      <c r="H78" s="97"/>
      <c r="I78" s="98"/>
      <c r="J78" s="74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6"/>
      <c r="X78" s="96"/>
      <c r="Y78" s="97"/>
      <c r="Z78" s="97"/>
      <c r="AA78" s="97"/>
      <c r="AB78" s="97"/>
      <c r="AC78" s="98"/>
    </row>
    <row r="79" spans="1:29" ht="15" customHeight="1" x14ac:dyDescent="0.4">
      <c r="B79" s="90" t="s">
        <v>3</v>
      </c>
      <c r="C79" s="91"/>
      <c r="D79" s="91"/>
      <c r="E79" s="91"/>
      <c r="F79" s="91"/>
      <c r="G79" s="91"/>
      <c r="H79" s="91"/>
      <c r="I79" s="92"/>
      <c r="J79" s="116" t="s">
        <v>4</v>
      </c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8"/>
      <c r="X79" s="90" t="s">
        <v>5</v>
      </c>
      <c r="Y79" s="91"/>
      <c r="Z79" s="91"/>
      <c r="AA79" s="91"/>
      <c r="AB79" s="91"/>
      <c r="AC79" s="92"/>
    </row>
    <row r="80" spans="1:29" ht="15" customHeight="1" x14ac:dyDescent="0.4">
      <c r="B80" s="93" t="s">
        <v>12</v>
      </c>
      <c r="C80" s="94"/>
      <c r="D80" s="94"/>
      <c r="E80" s="94"/>
      <c r="F80" s="94"/>
      <c r="G80" s="94"/>
      <c r="H80" s="94"/>
      <c r="I80" s="95"/>
      <c r="J80" s="88" t="s">
        <v>6</v>
      </c>
      <c r="K80" s="88"/>
      <c r="L80" s="88" t="s">
        <v>7</v>
      </c>
      <c r="M80" s="88"/>
      <c r="N80" s="88" t="s">
        <v>8</v>
      </c>
      <c r="O80" s="88"/>
      <c r="P80" s="88" t="s">
        <v>9</v>
      </c>
      <c r="Q80" s="88"/>
      <c r="R80" s="88" t="s">
        <v>10</v>
      </c>
      <c r="S80" s="88"/>
      <c r="T80" s="88" t="s">
        <v>11</v>
      </c>
      <c r="U80" s="88"/>
      <c r="V80" s="88" t="s">
        <v>0</v>
      </c>
      <c r="W80" s="88"/>
      <c r="X80" s="93" t="s">
        <v>182</v>
      </c>
      <c r="Y80" s="94"/>
      <c r="Z80" s="94"/>
      <c r="AA80" s="94"/>
      <c r="AB80" s="94"/>
      <c r="AC80" s="95"/>
    </row>
    <row r="81" spans="1:32" ht="15" customHeight="1" x14ac:dyDescent="0.4">
      <c r="B81" s="96"/>
      <c r="C81" s="97"/>
      <c r="D81" s="97"/>
      <c r="E81" s="97"/>
      <c r="F81" s="97"/>
      <c r="G81" s="97"/>
      <c r="H81" s="97"/>
      <c r="I81" s="9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196"/>
      <c r="U81" s="196"/>
      <c r="V81" s="88"/>
      <c r="W81" s="88"/>
      <c r="X81" s="96"/>
      <c r="Y81" s="97"/>
      <c r="Z81" s="97"/>
      <c r="AA81" s="97"/>
      <c r="AB81" s="97"/>
      <c r="AC81" s="98"/>
    </row>
    <row r="83" spans="1:32" ht="15" customHeight="1" x14ac:dyDescent="0.55000000000000004">
      <c r="A83" s="5"/>
      <c r="B83" s="62" t="s">
        <v>88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4"/>
      <c r="S83" s="35"/>
      <c r="T83" s="62" t="s">
        <v>96</v>
      </c>
      <c r="U83" s="63"/>
      <c r="V83" s="63"/>
      <c r="W83" s="63"/>
      <c r="X83" s="63"/>
      <c r="Y83" s="63"/>
      <c r="Z83" s="63"/>
      <c r="AA83" s="63"/>
      <c r="AB83" s="63"/>
      <c r="AC83" s="64"/>
    </row>
    <row r="84" spans="1:32" ht="15" customHeight="1" x14ac:dyDescent="0.75">
      <c r="A84" s="5"/>
      <c r="B84" s="108" t="s">
        <v>154</v>
      </c>
      <c r="C84" s="109"/>
      <c r="D84" s="109"/>
      <c r="E84" s="109"/>
      <c r="F84" s="109"/>
      <c r="G84" s="109"/>
      <c r="H84" s="109"/>
      <c r="I84" s="84" t="s">
        <v>155</v>
      </c>
      <c r="J84" s="80"/>
      <c r="K84" s="84" t="s">
        <v>49</v>
      </c>
      <c r="L84" s="80"/>
      <c r="M84" s="85">
        <f>1000*M69/M70</f>
        <v>663.94531157979168</v>
      </c>
      <c r="N84" s="85"/>
      <c r="O84" s="85"/>
      <c r="P84" s="85"/>
      <c r="Q84" s="85"/>
      <c r="R84" s="89"/>
      <c r="S84" s="4"/>
      <c r="T84" s="77"/>
      <c r="U84" s="78"/>
      <c r="V84" s="78"/>
      <c r="W84" s="78"/>
      <c r="X84" s="78"/>
      <c r="Y84" s="78"/>
      <c r="Z84" s="78"/>
      <c r="AA84" s="78"/>
      <c r="AB84" s="78"/>
      <c r="AC84" s="79"/>
    </row>
    <row r="85" spans="1:32" ht="15" customHeight="1" x14ac:dyDescent="0.6">
      <c r="A85" s="5"/>
      <c r="B85" s="108" t="s">
        <v>143</v>
      </c>
      <c r="C85" s="109"/>
      <c r="D85" s="109"/>
      <c r="E85" s="109"/>
      <c r="F85" s="109"/>
      <c r="G85" s="109"/>
      <c r="H85" s="109"/>
      <c r="I85" s="84" t="s">
        <v>156</v>
      </c>
      <c r="J85" s="80"/>
      <c r="K85" s="80" t="s">
        <v>69</v>
      </c>
      <c r="L85" s="80"/>
      <c r="M85" s="85">
        <f>(M67-M68)*AB42/M84</f>
        <v>852.37140790019419</v>
      </c>
      <c r="N85" s="85"/>
      <c r="O85" s="85"/>
      <c r="P85" s="85"/>
      <c r="Q85" s="85"/>
      <c r="R85" s="89"/>
      <c r="S85" s="4"/>
      <c r="T85" s="77"/>
      <c r="U85" s="78"/>
      <c r="V85" s="78"/>
      <c r="W85" s="78"/>
      <c r="X85" s="78"/>
      <c r="Y85" s="78"/>
      <c r="Z85" s="78"/>
      <c r="AA85" s="78"/>
      <c r="AB85" s="78"/>
      <c r="AC85" s="79"/>
    </row>
    <row r="86" spans="1:32" ht="15" customHeight="1" x14ac:dyDescent="0.6">
      <c r="A86" s="5"/>
      <c r="B86" s="108" t="s">
        <v>158</v>
      </c>
      <c r="C86" s="109"/>
      <c r="D86" s="109"/>
      <c r="E86" s="109"/>
      <c r="F86" s="109"/>
      <c r="G86" s="109"/>
      <c r="H86" s="109"/>
      <c r="I86" s="84" t="s">
        <v>157</v>
      </c>
      <c r="J86" s="80"/>
      <c r="K86" s="80" t="s">
        <v>69</v>
      </c>
      <c r="L86" s="80"/>
      <c r="M86" s="85">
        <f>M56-M85</f>
        <v>197.62859209980581</v>
      </c>
      <c r="N86" s="85"/>
      <c r="O86" s="85"/>
      <c r="P86" s="85"/>
      <c r="Q86" s="106"/>
      <c r="R86" s="107"/>
      <c r="S86" s="4"/>
      <c r="T86" s="77" t="s">
        <v>177</v>
      </c>
      <c r="U86" s="78"/>
      <c r="V86" s="78"/>
      <c r="W86" s="78"/>
      <c r="X86" s="78"/>
      <c r="Y86" s="78"/>
      <c r="Z86" s="78"/>
      <c r="AA86" s="78"/>
      <c r="AB86" s="78"/>
      <c r="AC86" s="79"/>
    </row>
    <row r="87" spans="1:32" ht="15" customHeight="1" x14ac:dyDescent="0.75">
      <c r="A87" s="5"/>
      <c r="B87" s="108" t="s">
        <v>160</v>
      </c>
      <c r="C87" s="109"/>
      <c r="D87" s="109"/>
      <c r="E87" s="109"/>
      <c r="F87" s="109"/>
      <c r="G87" s="109"/>
      <c r="H87" s="109"/>
      <c r="I87" s="84" t="s">
        <v>159</v>
      </c>
      <c r="J87" s="80"/>
      <c r="K87" s="80" t="s">
        <v>56</v>
      </c>
      <c r="L87" s="80"/>
      <c r="M87" s="85">
        <f>1000*M59/M55</f>
        <v>0.73401857104244461</v>
      </c>
      <c r="N87" s="85"/>
      <c r="O87" s="85"/>
      <c r="P87" s="85"/>
      <c r="Q87" s="106"/>
      <c r="R87" s="107"/>
      <c r="S87" s="4"/>
      <c r="T87" s="77"/>
      <c r="U87" s="78"/>
      <c r="V87" s="78"/>
      <c r="W87" s="78"/>
      <c r="X87" s="78"/>
      <c r="Y87" s="78"/>
      <c r="Z87" s="78"/>
      <c r="AA87" s="78"/>
      <c r="AB87" s="78"/>
      <c r="AC87" s="79"/>
    </row>
    <row r="88" spans="1:32" ht="15" customHeight="1" x14ac:dyDescent="0.75">
      <c r="A88" s="5"/>
      <c r="B88" s="108" t="s">
        <v>163</v>
      </c>
      <c r="C88" s="109"/>
      <c r="D88" s="109"/>
      <c r="E88" s="109"/>
      <c r="F88" s="109"/>
      <c r="G88" s="109"/>
      <c r="H88" s="109"/>
      <c r="I88" s="84" t="s">
        <v>161</v>
      </c>
      <c r="J88" s="80"/>
      <c r="K88" s="80" t="s">
        <v>49</v>
      </c>
      <c r="L88" s="80"/>
      <c r="M88" s="85">
        <f>1000*M69/M87</f>
        <v>1195.1319877029935</v>
      </c>
      <c r="N88" s="85"/>
      <c r="O88" s="85"/>
      <c r="P88" s="85"/>
      <c r="Q88" s="106"/>
      <c r="R88" s="107"/>
      <c r="S88" s="4"/>
      <c r="T88" s="77"/>
      <c r="U88" s="78"/>
      <c r="V88" s="78"/>
      <c r="W88" s="78"/>
      <c r="X88" s="78"/>
      <c r="Y88" s="78"/>
      <c r="Z88" s="78"/>
      <c r="AA88" s="78"/>
      <c r="AB88" s="78"/>
      <c r="AC88" s="79"/>
    </row>
    <row r="89" spans="1:32" ht="15" customHeight="1" x14ac:dyDescent="0.6">
      <c r="A89" s="5"/>
      <c r="B89" s="108" t="s">
        <v>164</v>
      </c>
      <c r="C89" s="109"/>
      <c r="D89" s="109"/>
      <c r="E89" s="109"/>
      <c r="F89" s="109"/>
      <c r="G89" s="109"/>
      <c r="H89" s="109"/>
      <c r="I89" s="84" t="s">
        <v>162</v>
      </c>
      <c r="J89" s="80"/>
      <c r="K89" s="80" t="s">
        <v>69</v>
      </c>
      <c r="L89" s="80"/>
      <c r="M89" s="85">
        <f>(M67-M68)*AB42/M88</f>
        <v>473.52761521151831</v>
      </c>
      <c r="N89" s="85"/>
      <c r="O89" s="85"/>
      <c r="P89" s="85"/>
      <c r="Q89" s="85"/>
      <c r="R89" s="89"/>
      <c r="S89" s="4"/>
      <c r="T89" s="77"/>
      <c r="U89" s="78"/>
      <c r="V89" s="78"/>
      <c r="W89" s="78"/>
      <c r="X89" s="78"/>
      <c r="Y89" s="78"/>
      <c r="Z89" s="78"/>
      <c r="AA89" s="78"/>
      <c r="AB89" s="78"/>
      <c r="AC89" s="79"/>
    </row>
    <row r="90" spans="1:32" ht="15" customHeight="1" x14ac:dyDescent="0.6">
      <c r="A90" s="5"/>
      <c r="B90" s="108" t="s">
        <v>165</v>
      </c>
      <c r="C90" s="109"/>
      <c r="D90" s="109"/>
      <c r="E90" s="109"/>
      <c r="F90" s="109"/>
      <c r="G90" s="109"/>
      <c r="H90" s="109"/>
      <c r="I90" s="84" t="s">
        <v>166</v>
      </c>
      <c r="J90" s="80"/>
      <c r="K90" s="80" t="s">
        <v>69</v>
      </c>
      <c r="L90" s="80"/>
      <c r="M90" s="85">
        <f>M58-M89</f>
        <v>176.47238478848169</v>
      </c>
      <c r="N90" s="85"/>
      <c r="O90" s="85"/>
      <c r="P90" s="85"/>
      <c r="Q90" s="85"/>
      <c r="R90" s="89"/>
      <c r="S90" s="4"/>
      <c r="T90" s="77"/>
      <c r="U90" s="78"/>
      <c r="V90" s="78"/>
      <c r="W90" s="78"/>
      <c r="X90" s="78"/>
      <c r="Y90" s="78"/>
      <c r="Z90" s="78"/>
      <c r="AA90" s="78"/>
      <c r="AB90" s="78"/>
      <c r="AC90" s="79"/>
    </row>
    <row r="91" spans="1:32" ht="15" customHeight="1" x14ac:dyDescent="0.75">
      <c r="A91" s="5"/>
      <c r="B91" s="108" t="s">
        <v>172</v>
      </c>
      <c r="C91" s="109"/>
      <c r="D91" s="109"/>
      <c r="E91" s="109"/>
      <c r="F91" s="109"/>
      <c r="G91" s="109"/>
      <c r="H91" s="109"/>
      <c r="I91" s="84" t="s">
        <v>108</v>
      </c>
      <c r="J91" s="80"/>
      <c r="K91" s="80" t="s">
        <v>69</v>
      </c>
      <c r="L91" s="80"/>
      <c r="M91" s="85">
        <f>M58-75</f>
        <v>575</v>
      </c>
      <c r="N91" s="85"/>
      <c r="O91" s="85"/>
      <c r="P91" s="85"/>
      <c r="Q91" s="106"/>
      <c r="R91" s="107"/>
      <c r="S91" s="4"/>
      <c r="T91" s="77" t="s">
        <v>176</v>
      </c>
      <c r="U91" s="78"/>
      <c r="V91" s="78"/>
      <c r="W91" s="78"/>
      <c r="X91" s="78"/>
      <c r="Y91" s="78"/>
      <c r="Z91" s="78"/>
      <c r="AA91" s="78"/>
      <c r="AB91" s="78"/>
      <c r="AC91" s="79"/>
      <c r="AF91" s="61"/>
    </row>
    <row r="92" spans="1:32" ht="15" customHeight="1" x14ac:dyDescent="0.75">
      <c r="A92" s="5"/>
      <c r="B92" s="108" t="s">
        <v>171</v>
      </c>
      <c r="C92" s="109"/>
      <c r="D92" s="109"/>
      <c r="E92" s="109"/>
      <c r="F92" s="109"/>
      <c r="G92" s="109"/>
      <c r="H92" s="109"/>
      <c r="I92" s="80" t="s">
        <v>109</v>
      </c>
      <c r="J92" s="80"/>
      <c r="K92" s="80" t="s">
        <v>69</v>
      </c>
      <c r="L92" s="80"/>
      <c r="M92" s="85">
        <f>M91-75</f>
        <v>500</v>
      </c>
      <c r="N92" s="85"/>
      <c r="O92" s="85"/>
      <c r="P92" s="85"/>
      <c r="Q92" s="106"/>
      <c r="R92" s="107"/>
      <c r="S92" s="4"/>
      <c r="T92" s="77" t="s">
        <v>144</v>
      </c>
      <c r="U92" s="78"/>
      <c r="V92" s="78"/>
      <c r="W92" s="78"/>
      <c r="X92" s="78"/>
      <c r="Y92" s="78"/>
      <c r="Z92" s="78"/>
      <c r="AA92" s="78"/>
      <c r="AB92" s="78"/>
      <c r="AC92" s="79"/>
      <c r="AF92" s="60"/>
    </row>
    <row r="93" spans="1:32" ht="15" customHeight="1" x14ac:dyDescent="0.75">
      <c r="A93" s="5"/>
      <c r="B93" s="108" t="s">
        <v>170</v>
      </c>
      <c r="C93" s="109"/>
      <c r="D93" s="109"/>
      <c r="E93" s="109"/>
      <c r="F93" s="109"/>
      <c r="G93" s="109"/>
      <c r="H93" s="109"/>
      <c r="I93" s="80" t="s">
        <v>113</v>
      </c>
      <c r="J93" s="80"/>
      <c r="K93" s="80" t="s">
        <v>69</v>
      </c>
      <c r="L93" s="80"/>
      <c r="M93" s="115">
        <v>300</v>
      </c>
      <c r="N93" s="115"/>
      <c r="O93" s="85"/>
      <c r="P93" s="85"/>
      <c r="Q93" s="106"/>
      <c r="R93" s="107"/>
      <c r="S93" s="4"/>
      <c r="T93" s="77"/>
      <c r="U93" s="78"/>
      <c r="V93" s="78"/>
      <c r="W93" s="78"/>
      <c r="X93" s="78"/>
      <c r="Y93" s="78"/>
      <c r="Z93" s="78"/>
      <c r="AA93" s="78"/>
      <c r="AB93" s="78"/>
      <c r="AC93" s="79"/>
    </row>
    <row r="94" spans="1:32" ht="15" customHeight="1" x14ac:dyDescent="0.75">
      <c r="A94" s="5"/>
      <c r="B94" s="108" t="s">
        <v>169</v>
      </c>
      <c r="C94" s="109"/>
      <c r="D94" s="109"/>
      <c r="E94" s="109"/>
      <c r="F94" s="109"/>
      <c r="G94" s="109"/>
      <c r="H94" s="109"/>
      <c r="I94" s="80" t="s">
        <v>114</v>
      </c>
      <c r="J94" s="80"/>
      <c r="K94" s="80" t="s">
        <v>69</v>
      </c>
      <c r="L94" s="80"/>
      <c r="M94" s="85">
        <f>(M92+M93)/2</f>
        <v>400</v>
      </c>
      <c r="N94" s="85"/>
      <c r="O94" s="85"/>
      <c r="P94" s="85"/>
      <c r="Q94" s="106"/>
      <c r="R94" s="107"/>
      <c r="S94" s="4"/>
      <c r="T94" s="77"/>
      <c r="U94" s="78"/>
      <c r="V94" s="78"/>
      <c r="W94" s="78"/>
      <c r="X94" s="78"/>
      <c r="Y94" s="78"/>
      <c r="Z94" s="78"/>
      <c r="AA94" s="78"/>
      <c r="AB94" s="78"/>
      <c r="AC94" s="79"/>
      <c r="AF94" s="60"/>
    </row>
    <row r="95" spans="1:32" ht="15" customHeight="1" x14ac:dyDescent="0.75">
      <c r="A95" s="5"/>
      <c r="B95" s="108" t="s">
        <v>173</v>
      </c>
      <c r="C95" s="109"/>
      <c r="D95" s="109"/>
      <c r="E95" s="109"/>
      <c r="F95" s="109"/>
      <c r="G95" s="109"/>
      <c r="H95" s="109"/>
      <c r="I95" s="84" t="s">
        <v>133</v>
      </c>
      <c r="J95" s="80"/>
      <c r="K95" s="80" t="s">
        <v>80</v>
      </c>
      <c r="L95" s="80"/>
      <c r="M95" s="85">
        <f>((M53^2/4)*(ACOS((M53-2*M94)/M53))-((M53/2)-M94)*((M53*M94)-(M94^2))^0.5)*(M67)/1000000000</f>
        <v>1.2105768150591403</v>
      </c>
      <c r="N95" s="85"/>
      <c r="O95" s="85"/>
      <c r="P95" s="85"/>
      <c r="Q95" s="85"/>
      <c r="R95" s="89"/>
      <c r="S95" s="4"/>
      <c r="T95" s="77"/>
      <c r="U95" s="78"/>
      <c r="V95" s="78"/>
      <c r="W95" s="78"/>
      <c r="X95" s="78"/>
      <c r="Y95" s="78"/>
      <c r="Z95" s="78"/>
      <c r="AA95" s="78"/>
      <c r="AB95" s="78"/>
      <c r="AC95" s="79"/>
    </row>
    <row r="96" spans="1:32" ht="15" customHeight="1" x14ac:dyDescent="0.75">
      <c r="A96" s="5"/>
      <c r="B96" s="108" t="s">
        <v>115</v>
      </c>
      <c r="C96" s="109"/>
      <c r="D96" s="109"/>
      <c r="E96" s="109"/>
      <c r="F96" s="109"/>
      <c r="G96" s="109"/>
      <c r="H96" s="109"/>
      <c r="I96" s="84" t="s">
        <v>116</v>
      </c>
      <c r="J96" s="80"/>
      <c r="K96" s="80" t="s">
        <v>80</v>
      </c>
      <c r="L96" s="80"/>
      <c r="M96" s="85">
        <f>((M53^2/4)*(ACOS((M53-2*M92)/M53))-((M53/2)-M92)*((M53*M92)-(M92^2))^0.5)*(M67)/1000000000</f>
        <v>1.6500415262641563</v>
      </c>
      <c r="N96" s="85"/>
      <c r="O96" s="85"/>
      <c r="P96" s="85"/>
      <c r="Q96" s="85"/>
      <c r="R96" s="89"/>
      <c r="S96" s="4"/>
      <c r="T96" s="77"/>
      <c r="U96" s="78"/>
      <c r="V96" s="78"/>
      <c r="W96" s="78"/>
      <c r="X96" s="78"/>
      <c r="Y96" s="78"/>
      <c r="Z96" s="78"/>
      <c r="AA96" s="78"/>
      <c r="AB96" s="78"/>
      <c r="AC96" s="79"/>
    </row>
    <row r="97" spans="1:29" ht="15" customHeight="1" x14ac:dyDescent="0.75">
      <c r="A97" s="5"/>
      <c r="B97" s="108" t="s">
        <v>117</v>
      </c>
      <c r="C97" s="109"/>
      <c r="D97" s="109"/>
      <c r="E97" s="109"/>
      <c r="F97" s="109"/>
      <c r="G97" s="109"/>
      <c r="H97" s="109"/>
      <c r="I97" s="84" t="s">
        <v>118</v>
      </c>
      <c r="J97" s="80"/>
      <c r="K97" s="80" t="s">
        <v>80</v>
      </c>
      <c r="L97" s="80"/>
      <c r="M97" s="85">
        <f>((M53^2/4)*(ACOS((M53-2*M93)/M53))-((M53/2)-M93)*((M53*M93)-(M93^2))^0.5)*(M67)/1000000000</f>
        <v>0.80513139240290188</v>
      </c>
      <c r="N97" s="85"/>
      <c r="O97" s="85"/>
      <c r="P97" s="85"/>
      <c r="Q97" s="85"/>
      <c r="R97" s="89"/>
      <c r="S97" s="4"/>
      <c r="T97" s="77"/>
      <c r="U97" s="78"/>
      <c r="V97" s="78"/>
      <c r="W97" s="78"/>
      <c r="X97" s="78"/>
      <c r="Y97" s="78"/>
      <c r="Z97" s="78"/>
      <c r="AA97" s="78"/>
      <c r="AB97" s="78"/>
      <c r="AC97" s="79"/>
    </row>
    <row r="98" spans="1:29" ht="15" customHeight="1" x14ac:dyDescent="0.75">
      <c r="A98" s="5"/>
      <c r="B98" s="108" t="s">
        <v>119</v>
      </c>
      <c r="C98" s="109"/>
      <c r="D98" s="109"/>
      <c r="E98" s="109"/>
      <c r="F98" s="109"/>
      <c r="G98" s="109"/>
      <c r="H98" s="109"/>
      <c r="I98" s="84" t="s">
        <v>120</v>
      </c>
      <c r="J98" s="80"/>
      <c r="K98" s="80" t="s">
        <v>80</v>
      </c>
      <c r="L98" s="80"/>
      <c r="M98" s="85">
        <f>M96-M97</f>
        <v>0.84491013386125446</v>
      </c>
      <c r="N98" s="85"/>
      <c r="O98" s="85"/>
      <c r="P98" s="85"/>
      <c r="Q98" s="85"/>
      <c r="R98" s="89"/>
      <c r="S98" s="4"/>
      <c r="T98" s="77"/>
      <c r="U98" s="78"/>
      <c r="V98" s="78"/>
      <c r="W98" s="78"/>
      <c r="X98" s="78"/>
      <c r="Y98" s="78"/>
      <c r="Z98" s="78"/>
      <c r="AA98" s="78"/>
      <c r="AB98" s="78"/>
      <c r="AC98" s="79"/>
    </row>
    <row r="99" spans="1:29" ht="15" customHeight="1" x14ac:dyDescent="0.75">
      <c r="A99" s="5"/>
      <c r="B99" s="110" t="s">
        <v>122</v>
      </c>
      <c r="C99" s="111"/>
      <c r="D99" s="111"/>
      <c r="E99" s="111"/>
      <c r="F99" s="111"/>
      <c r="G99" s="111"/>
      <c r="H99" s="111"/>
      <c r="I99" s="112" t="s">
        <v>121</v>
      </c>
      <c r="J99" s="113"/>
      <c r="K99" s="113" t="s">
        <v>53</v>
      </c>
      <c r="L99" s="113"/>
      <c r="M99" s="99">
        <f>M98/AB20</f>
        <v>5.0312679794369828</v>
      </c>
      <c r="N99" s="99"/>
      <c r="O99" s="114" t="s">
        <v>184</v>
      </c>
      <c r="P99" s="114"/>
      <c r="Q99" s="99"/>
      <c r="R99" s="100"/>
      <c r="S99" s="4"/>
      <c r="T99" s="101" t="s">
        <v>141</v>
      </c>
      <c r="U99" s="102"/>
      <c r="V99" s="102"/>
      <c r="W99" s="102"/>
      <c r="X99" s="102"/>
      <c r="Y99" s="102"/>
      <c r="Z99" s="102"/>
      <c r="AA99" s="102"/>
      <c r="AB99" s="102"/>
      <c r="AC99" s="103"/>
    </row>
    <row r="100" spans="1:29" ht="15" customHeight="1" x14ac:dyDescent="0.55000000000000004">
      <c r="A100" s="5"/>
      <c r="B100" s="29"/>
      <c r="C100" s="30"/>
      <c r="D100" s="30"/>
      <c r="E100" s="30"/>
      <c r="F100" s="30"/>
      <c r="G100" s="30"/>
      <c r="H100" s="30"/>
      <c r="I100" s="13"/>
      <c r="J100" s="13"/>
      <c r="K100" s="13"/>
      <c r="L100" s="13"/>
      <c r="M100" s="37"/>
      <c r="N100" s="37"/>
      <c r="O100" s="37"/>
      <c r="P100" s="37"/>
      <c r="Q100" s="37"/>
      <c r="R100" s="37"/>
      <c r="S100" s="4"/>
      <c r="T100" s="33"/>
      <c r="U100" s="33"/>
      <c r="V100" s="33"/>
      <c r="W100" s="33"/>
      <c r="X100" s="33"/>
      <c r="Y100" s="33"/>
      <c r="Z100" s="33"/>
      <c r="AA100" s="33"/>
      <c r="AB100" s="33"/>
      <c r="AC100" s="34"/>
    </row>
    <row r="101" spans="1:29" ht="15" customHeight="1" x14ac:dyDescent="0.55000000000000004">
      <c r="A101" s="5"/>
      <c r="B101" s="62" t="s">
        <v>123</v>
      </c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4"/>
      <c r="S101" s="32"/>
      <c r="T101" s="62" t="s">
        <v>96</v>
      </c>
      <c r="U101" s="63"/>
      <c r="V101" s="63"/>
      <c r="W101" s="63"/>
      <c r="X101" s="63"/>
      <c r="Y101" s="63"/>
      <c r="Z101" s="63"/>
      <c r="AA101" s="63"/>
      <c r="AB101" s="63"/>
      <c r="AC101" s="64"/>
    </row>
    <row r="102" spans="1:29" ht="15" customHeight="1" x14ac:dyDescent="0.6">
      <c r="A102" s="5"/>
      <c r="B102" s="108" t="s">
        <v>140</v>
      </c>
      <c r="C102" s="109"/>
      <c r="D102" s="109"/>
      <c r="E102" s="109"/>
      <c r="F102" s="109"/>
      <c r="G102" s="109"/>
      <c r="H102" s="109"/>
      <c r="I102" s="84" t="s">
        <v>130</v>
      </c>
      <c r="J102" s="80"/>
      <c r="K102" s="84" t="s">
        <v>69</v>
      </c>
      <c r="L102" s="80"/>
      <c r="M102" s="86">
        <f>(M67)*N42/M88</f>
        <v>657.67724334933098</v>
      </c>
      <c r="N102" s="86"/>
      <c r="O102" s="86"/>
      <c r="P102" s="86"/>
      <c r="Q102" s="86"/>
      <c r="R102" s="87"/>
      <c r="S102" s="4"/>
      <c r="T102" s="65"/>
      <c r="U102" s="66"/>
      <c r="V102" s="66"/>
      <c r="W102" s="66"/>
      <c r="X102" s="66"/>
      <c r="Y102" s="66"/>
      <c r="Z102" s="66"/>
      <c r="AA102" s="66"/>
      <c r="AB102" s="66"/>
      <c r="AC102" s="67"/>
    </row>
    <row r="103" spans="1:29" ht="15" customHeight="1" x14ac:dyDescent="0.6">
      <c r="A103" s="5"/>
      <c r="B103" s="110" t="s">
        <v>174</v>
      </c>
      <c r="C103" s="111"/>
      <c r="D103" s="111"/>
      <c r="E103" s="111"/>
      <c r="F103" s="111"/>
      <c r="G103" s="111"/>
      <c r="H103" s="111"/>
      <c r="I103" s="112" t="s">
        <v>175</v>
      </c>
      <c r="J103" s="113"/>
      <c r="K103" s="112" t="s">
        <v>69</v>
      </c>
      <c r="L103" s="113"/>
      <c r="M103" s="104">
        <f>M102-M91</f>
        <v>82.677243349330979</v>
      </c>
      <c r="N103" s="104"/>
      <c r="O103" s="104"/>
      <c r="P103" s="104"/>
      <c r="Q103" s="104"/>
      <c r="R103" s="105"/>
      <c r="S103" s="4"/>
      <c r="T103" s="101" t="s">
        <v>131</v>
      </c>
      <c r="U103" s="102"/>
      <c r="V103" s="102"/>
      <c r="W103" s="102"/>
      <c r="X103" s="102"/>
      <c r="Y103" s="102"/>
      <c r="Z103" s="102"/>
      <c r="AA103" s="102"/>
      <c r="AB103" s="102"/>
      <c r="AC103" s="103"/>
    </row>
    <row r="104" spans="1:29" ht="15" customHeight="1" x14ac:dyDescent="0.55000000000000004">
      <c r="A104" s="5"/>
      <c r="B104" s="29"/>
      <c r="C104" s="30"/>
      <c r="D104" s="30"/>
      <c r="E104" s="30"/>
      <c r="F104" s="30"/>
      <c r="G104" s="30"/>
      <c r="H104" s="30"/>
      <c r="I104" s="13"/>
      <c r="J104" s="13"/>
      <c r="K104" s="13"/>
      <c r="L104" s="13"/>
      <c r="M104" s="37"/>
      <c r="N104" s="37"/>
      <c r="O104" s="37"/>
      <c r="P104" s="37"/>
      <c r="Q104" s="37"/>
      <c r="R104" s="37"/>
      <c r="S104" s="4"/>
      <c r="T104" s="33"/>
      <c r="U104" s="33"/>
      <c r="V104" s="33"/>
      <c r="W104" s="33"/>
      <c r="X104" s="33"/>
      <c r="Y104" s="33"/>
      <c r="Z104" s="33"/>
      <c r="AA104" s="33"/>
      <c r="AB104" s="33"/>
      <c r="AC104" s="34"/>
    </row>
    <row r="105" spans="1:29" ht="15" customHeight="1" x14ac:dyDescent="0.55000000000000004">
      <c r="A105" s="5"/>
      <c r="B105" s="62" t="s">
        <v>132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4"/>
      <c r="S105" s="32"/>
      <c r="T105" s="62" t="s">
        <v>96</v>
      </c>
      <c r="U105" s="63"/>
      <c r="V105" s="63"/>
      <c r="W105" s="63"/>
      <c r="X105" s="63"/>
      <c r="Y105" s="63"/>
      <c r="Z105" s="63"/>
      <c r="AA105" s="63"/>
      <c r="AB105" s="63"/>
      <c r="AC105" s="64"/>
    </row>
    <row r="106" spans="1:29" ht="15" customHeight="1" x14ac:dyDescent="0.75">
      <c r="A106" s="5"/>
      <c r="B106" s="108" t="s">
        <v>134</v>
      </c>
      <c r="C106" s="109"/>
      <c r="D106" s="109"/>
      <c r="E106" s="109"/>
      <c r="F106" s="109"/>
      <c r="G106" s="109"/>
      <c r="H106" s="109"/>
      <c r="I106" s="84" t="s">
        <v>135</v>
      </c>
      <c r="J106" s="80"/>
      <c r="K106" s="80" t="s">
        <v>80</v>
      </c>
      <c r="L106" s="80"/>
      <c r="M106" s="85">
        <f>M63*M67/M55</f>
        <v>3.3060073491258044</v>
      </c>
      <c r="N106" s="85"/>
      <c r="O106" s="85"/>
      <c r="P106" s="85"/>
      <c r="Q106" s="85"/>
      <c r="R106" s="89"/>
      <c r="S106" s="4"/>
      <c r="T106" s="65"/>
      <c r="U106" s="66"/>
      <c r="V106" s="66"/>
      <c r="W106" s="66"/>
      <c r="X106" s="66"/>
      <c r="Y106" s="66"/>
      <c r="Z106" s="66"/>
      <c r="AA106" s="66"/>
      <c r="AB106" s="66"/>
      <c r="AC106" s="67"/>
    </row>
    <row r="107" spans="1:29" ht="15" customHeight="1" x14ac:dyDescent="0.6">
      <c r="A107" s="5"/>
      <c r="B107" s="108" t="s">
        <v>136</v>
      </c>
      <c r="C107" s="109"/>
      <c r="D107" s="109"/>
      <c r="E107" s="109"/>
      <c r="F107" s="109"/>
      <c r="G107" s="109"/>
      <c r="H107" s="109"/>
      <c r="I107" s="84" t="s">
        <v>139</v>
      </c>
      <c r="J107" s="84"/>
      <c r="K107" s="80" t="s">
        <v>53</v>
      </c>
      <c r="L107" s="80"/>
      <c r="M107" s="85">
        <f>(M106-M95)/S20</f>
        <v>2.9541514858338545</v>
      </c>
      <c r="N107" s="85"/>
      <c r="O107" s="115" t="s">
        <v>185</v>
      </c>
      <c r="P107" s="115"/>
      <c r="Q107" s="85"/>
      <c r="R107" s="89"/>
      <c r="S107" s="4"/>
      <c r="T107" s="65"/>
      <c r="U107" s="66"/>
      <c r="V107" s="66"/>
      <c r="W107" s="66"/>
      <c r="X107" s="66"/>
      <c r="Y107" s="66"/>
      <c r="Z107" s="66"/>
      <c r="AA107" s="66"/>
      <c r="AB107" s="66"/>
      <c r="AC107" s="67"/>
    </row>
    <row r="108" spans="1:29" ht="15" customHeight="1" x14ac:dyDescent="0.6">
      <c r="A108" s="5"/>
      <c r="B108" s="110" t="s">
        <v>137</v>
      </c>
      <c r="C108" s="111"/>
      <c r="D108" s="111"/>
      <c r="E108" s="111"/>
      <c r="F108" s="111"/>
      <c r="G108" s="111"/>
      <c r="H108" s="111"/>
      <c r="I108" s="112" t="s">
        <v>138</v>
      </c>
      <c r="J108" s="112"/>
      <c r="K108" s="113" t="s">
        <v>53</v>
      </c>
      <c r="L108" s="113"/>
      <c r="M108" s="99">
        <f>(M96-M97)/AB20</f>
        <v>5.0312679794369828</v>
      </c>
      <c r="N108" s="99"/>
      <c r="O108" s="114">
        <v>4</v>
      </c>
      <c r="P108" s="114"/>
      <c r="Q108" s="99" t="s">
        <v>186</v>
      </c>
      <c r="R108" s="100"/>
      <c r="S108" s="4"/>
      <c r="T108" s="119"/>
      <c r="U108" s="102"/>
      <c r="V108" s="102"/>
      <c r="W108" s="102"/>
      <c r="X108" s="102"/>
      <c r="Y108" s="102"/>
      <c r="Z108" s="102"/>
      <c r="AA108" s="102"/>
      <c r="AB108" s="102"/>
      <c r="AC108" s="103"/>
    </row>
    <row r="109" spans="1:29" ht="15" customHeight="1" x14ac:dyDescent="0.55000000000000004">
      <c r="A109" s="5"/>
      <c r="B109" s="29"/>
      <c r="C109" s="30"/>
      <c r="D109" s="30"/>
      <c r="E109" s="30"/>
      <c r="F109" s="30"/>
      <c r="G109" s="30"/>
      <c r="H109" s="30"/>
      <c r="I109" s="13"/>
      <c r="J109" s="13"/>
      <c r="K109" s="13"/>
      <c r="L109" s="13"/>
      <c r="M109" s="37"/>
      <c r="N109" s="37"/>
      <c r="O109" s="37"/>
      <c r="P109" s="37"/>
      <c r="Q109" s="37"/>
      <c r="R109" s="37"/>
      <c r="S109" s="4"/>
      <c r="T109" s="33"/>
      <c r="U109" s="33"/>
      <c r="V109" s="33"/>
      <c r="W109" s="33"/>
      <c r="X109" s="33"/>
      <c r="Y109" s="33"/>
      <c r="Z109" s="33"/>
      <c r="AA109" s="33"/>
      <c r="AB109" s="33"/>
      <c r="AC109" s="34"/>
    </row>
    <row r="110" spans="1:29" ht="15" customHeight="1" x14ac:dyDescent="0.5">
      <c r="A110" s="5"/>
      <c r="B110" s="207" t="s">
        <v>142</v>
      </c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9"/>
    </row>
    <row r="111" spans="1:29" ht="15" customHeight="1" x14ac:dyDescent="0.55000000000000004">
      <c r="A111" s="5"/>
      <c r="B111" s="46">
        <v>1</v>
      </c>
      <c r="C111" s="44" t="s">
        <v>183</v>
      </c>
      <c r="D111" s="44"/>
      <c r="E111" s="44"/>
      <c r="F111" s="44"/>
      <c r="G111" s="44"/>
      <c r="H111" s="44"/>
      <c r="I111" s="38"/>
      <c r="J111" s="38"/>
      <c r="K111" s="38"/>
      <c r="L111" s="38"/>
      <c r="M111" s="39"/>
      <c r="N111" s="39"/>
      <c r="O111" s="39"/>
      <c r="P111" s="39"/>
      <c r="Q111" s="39"/>
      <c r="R111" s="39"/>
      <c r="S111" s="3"/>
      <c r="T111" s="48"/>
      <c r="U111" s="48"/>
      <c r="V111" s="48"/>
      <c r="W111" s="48"/>
      <c r="X111" s="48"/>
      <c r="Y111" s="48"/>
      <c r="Z111" s="48"/>
      <c r="AA111" s="48"/>
      <c r="AB111" s="48"/>
      <c r="AC111" s="49"/>
    </row>
    <row r="112" spans="1:29" ht="15" customHeight="1" x14ac:dyDescent="0.55000000000000004">
      <c r="A112" s="5"/>
      <c r="B112" s="29"/>
      <c r="C112" s="30"/>
      <c r="D112" s="30"/>
      <c r="E112" s="30"/>
      <c r="F112" s="30"/>
      <c r="G112" s="30"/>
      <c r="H112" s="30"/>
      <c r="I112" s="13"/>
      <c r="J112" s="13"/>
      <c r="K112" s="13"/>
      <c r="L112" s="13"/>
      <c r="M112" s="37"/>
      <c r="N112" s="37"/>
      <c r="O112" s="37"/>
      <c r="P112" s="37"/>
      <c r="Q112" s="37"/>
      <c r="R112" s="37"/>
      <c r="S112" s="4"/>
      <c r="T112" s="33"/>
      <c r="U112" s="33"/>
      <c r="V112" s="33"/>
      <c r="W112" s="33"/>
      <c r="X112" s="33"/>
      <c r="Y112" s="33"/>
      <c r="Z112" s="33"/>
      <c r="AA112" s="33"/>
      <c r="AB112" s="33"/>
      <c r="AC112" s="34"/>
    </row>
    <row r="113" spans="1:29" ht="15" customHeight="1" x14ac:dyDescent="0.55000000000000004">
      <c r="A113" s="5"/>
      <c r="B113" s="29"/>
      <c r="C113" s="30" t="s">
        <v>71</v>
      </c>
      <c r="D113" s="109" t="s">
        <v>145</v>
      </c>
      <c r="E113" s="109"/>
      <c r="F113" s="109"/>
      <c r="G113" s="109"/>
      <c r="H113" s="109"/>
      <c r="I113" s="109"/>
      <c r="J113" s="109"/>
      <c r="K113" s="109"/>
      <c r="L113" s="109"/>
      <c r="M113" s="84" t="s">
        <v>69</v>
      </c>
      <c r="N113" s="84"/>
      <c r="O113" s="210">
        <f>M53</f>
        <v>1500</v>
      </c>
      <c r="P113" s="210"/>
      <c r="Q113" s="37"/>
      <c r="R113" s="37"/>
      <c r="S113" s="4"/>
      <c r="T113" s="33"/>
      <c r="U113" s="33"/>
      <c r="V113" s="33"/>
      <c r="W113" s="33"/>
      <c r="X113" s="33"/>
      <c r="Y113" s="33"/>
      <c r="Z113" s="33"/>
      <c r="AA113" s="33"/>
      <c r="AB113" s="33"/>
      <c r="AC113" s="34"/>
    </row>
    <row r="114" spans="1:29" ht="15" customHeight="1" x14ac:dyDescent="0.55000000000000004">
      <c r="A114" s="5"/>
      <c r="B114" s="29"/>
      <c r="C114" s="30"/>
      <c r="D114" s="30"/>
      <c r="E114" s="30"/>
      <c r="F114" s="30"/>
      <c r="G114" s="30"/>
      <c r="H114" s="30"/>
      <c r="I114" s="13"/>
      <c r="J114" s="13"/>
      <c r="K114" s="13"/>
      <c r="L114" s="13"/>
      <c r="M114" s="37"/>
      <c r="N114" s="37"/>
      <c r="O114" s="37"/>
      <c r="P114" s="37"/>
      <c r="Q114" s="37"/>
      <c r="R114" s="37"/>
      <c r="S114" s="4"/>
      <c r="T114" s="33"/>
      <c r="U114" s="33"/>
      <c r="V114" s="33"/>
      <c r="W114" s="33"/>
      <c r="X114" s="33"/>
      <c r="Y114" s="33"/>
      <c r="Z114" s="33"/>
      <c r="AA114" s="33"/>
      <c r="AB114" s="33"/>
      <c r="AC114" s="34"/>
    </row>
    <row r="115" spans="1:29" ht="15" customHeight="1" x14ac:dyDescent="0.55000000000000004">
      <c r="A115" s="5"/>
      <c r="B115" s="29"/>
      <c r="C115" s="30" t="s">
        <v>73</v>
      </c>
      <c r="D115" s="109" t="s">
        <v>146</v>
      </c>
      <c r="E115" s="109"/>
      <c r="F115" s="109"/>
      <c r="G115" s="109"/>
      <c r="H115" s="109"/>
      <c r="I115" s="109"/>
      <c r="J115" s="109"/>
      <c r="K115" s="109"/>
      <c r="L115" s="109"/>
      <c r="M115" s="84" t="s">
        <v>69</v>
      </c>
      <c r="N115" s="84"/>
      <c r="O115" s="85">
        <f>M54</f>
        <v>4500</v>
      </c>
      <c r="P115" s="85"/>
      <c r="Q115" s="37"/>
      <c r="R115" s="37"/>
      <c r="S115" s="4"/>
      <c r="T115" s="33"/>
      <c r="U115" s="33"/>
      <c r="V115" s="33"/>
      <c r="W115" s="33"/>
      <c r="X115" s="33"/>
      <c r="Y115" s="33"/>
      <c r="Z115" s="33"/>
      <c r="AA115" s="33"/>
      <c r="AB115" s="33"/>
      <c r="AC115" s="34"/>
    </row>
    <row r="116" spans="1:29" ht="15" customHeight="1" x14ac:dyDescent="0.55000000000000004">
      <c r="A116" s="5"/>
      <c r="B116" s="29"/>
      <c r="C116" s="30"/>
      <c r="D116" s="30"/>
      <c r="E116" s="30"/>
      <c r="F116" s="30"/>
      <c r="G116" s="30"/>
      <c r="H116" s="30"/>
      <c r="I116" s="13"/>
      <c r="J116" s="13"/>
      <c r="K116" s="13"/>
      <c r="L116" s="13"/>
      <c r="M116" s="37"/>
      <c r="N116" s="37"/>
      <c r="O116" s="37"/>
      <c r="P116" s="37"/>
      <c r="Q116" s="37"/>
      <c r="R116" s="37"/>
      <c r="S116" s="4"/>
      <c r="T116" s="33"/>
      <c r="U116" s="33"/>
      <c r="V116" s="33"/>
      <c r="W116" s="33"/>
      <c r="X116" s="33"/>
      <c r="Y116" s="33"/>
      <c r="Z116" s="33"/>
      <c r="AA116" s="33"/>
      <c r="AB116" s="33"/>
      <c r="AC116" s="34"/>
    </row>
    <row r="117" spans="1:29" ht="15" customHeight="1" x14ac:dyDescent="0.55000000000000004">
      <c r="A117" s="5"/>
      <c r="B117" s="29"/>
      <c r="C117" s="30" t="s">
        <v>75</v>
      </c>
      <c r="D117" s="109" t="s">
        <v>147</v>
      </c>
      <c r="E117" s="109"/>
      <c r="F117" s="109"/>
      <c r="G117" s="109"/>
      <c r="H117" s="109"/>
      <c r="I117" s="109"/>
      <c r="J117" s="109"/>
      <c r="K117" s="109"/>
      <c r="L117" s="109"/>
      <c r="M117" s="84" t="s">
        <v>69</v>
      </c>
      <c r="N117" s="84"/>
      <c r="O117" s="210">
        <f>M55</f>
        <v>4766.7</v>
      </c>
      <c r="P117" s="210"/>
      <c r="Q117" s="37"/>
      <c r="R117" s="37"/>
      <c r="S117" s="4"/>
      <c r="T117" s="33"/>
      <c r="U117" s="33"/>
      <c r="V117" s="33"/>
      <c r="W117" s="33"/>
      <c r="X117" s="33"/>
      <c r="Y117" s="33"/>
      <c r="Z117" s="33"/>
      <c r="AA117" s="33"/>
      <c r="AB117" s="33"/>
      <c r="AC117" s="34"/>
    </row>
    <row r="118" spans="1:29" ht="15" customHeight="1" x14ac:dyDescent="0.55000000000000004">
      <c r="A118" s="5"/>
      <c r="B118" s="29"/>
      <c r="C118" s="30"/>
      <c r="D118" s="30"/>
      <c r="E118" s="30"/>
      <c r="F118" s="30"/>
      <c r="G118" s="30"/>
      <c r="H118" s="30"/>
      <c r="I118" s="13"/>
      <c r="J118" s="13"/>
      <c r="K118" s="13"/>
      <c r="L118" s="13"/>
      <c r="M118" s="37"/>
      <c r="N118" s="37"/>
      <c r="O118" s="37"/>
      <c r="P118" s="37"/>
      <c r="Q118" s="37"/>
      <c r="R118" s="37"/>
      <c r="S118" s="4"/>
      <c r="T118" s="33"/>
      <c r="U118" s="33"/>
      <c r="V118" s="33"/>
      <c r="W118" s="33"/>
      <c r="X118" s="33"/>
      <c r="Y118" s="33"/>
      <c r="Z118" s="33"/>
      <c r="AA118" s="33"/>
      <c r="AB118" s="33"/>
      <c r="AC118" s="34"/>
    </row>
    <row r="119" spans="1:29" ht="15" customHeight="1" x14ac:dyDescent="0.55000000000000004">
      <c r="A119" s="5"/>
      <c r="B119" s="29"/>
      <c r="C119" s="30" t="s">
        <v>107</v>
      </c>
      <c r="D119" s="30" t="s">
        <v>148</v>
      </c>
      <c r="E119" s="30"/>
      <c r="F119" s="30"/>
      <c r="G119" s="30"/>
      <c r="H119" s="30"/>
      <c r="I119" s="13"/>
      <c r="J119" s="13"/>
      <c r="K119" s="13"/>
      <c r="L119" s="13"/>
      <c r="M119" s="84" t="s">
        <v>69</v>
      </c>
      <c r="N119" s="84"/>
      <c r="O119" s="210">
        <f>M67</f>
        <v>3200</v>
      </c>
      <c r="P119" s="210"/>
      <c r="Q119" s="37"/>
      <c r="R119" s="37"/>
      <c r="S119" s="4"/>
      <c r="T119" s="33"/>
      <c r="U119" s="33"/>
      <c r="V119" s="33"/>
      <c r="W119" s="33"/>
      <c r="X119" s="33"/>
      <c r="Y119" s="33"/>
      <c r="Z119" s="33"/>
      <c r="AA119" s="33"/>
      <c r="AB119" s="33"/>
      <c r="AC119" s="34"/>
    </row>
    <row r="120" spans="1:29" ht="15" customHeight="1" x14ac:dyDescent="0.55000000000000004">
      <c r="A120" s="5"/>
      <c r="B120" s="29"/>
      <c r="C120" s="30"/>
      <c r="D120" s="30"/>
      <c r="E120" s="30"/>
      <c r="F120" s="30"/>
      <c r="G120" s="30"/>
      <c r="H120" s="30"/>
      <c r="I120" s="13"/>
      <c r="J120" s="13"/>
      <c r="K120" s="13"/>
      <c r="L120" s="13"/>
      <c r="M120" s="37"/>
      <c r="N120" s="37"/>
      <c r="O120" s="37"/>
      <c r="P120" s="37"/>
      <c r="Q120" s="37"/>
      <c r="R120" s="37"/>
      <c r="S120" s="4"/>
      <c r="T120" s="33"/>
      <c r="U120" s="33"/>
      <c r="V120" s="33"/>
      <c r="W120" s="33"/>
      <c r="X120" s="33"/>
      <c r="Y120" s="33"/>
      <c r="Z120" s="33"/>
      <c r="AA120" s="33"/>
      <c r="AB120" s="33"/>
      <c r="AC120" s="34"/>
    </row>
    <row r="121" spans="1:29" ht="15" customHeight="1" x14ac:dyDescent="0.6">
      <c r="A121" s="5"/>
      <c r="B121" s="29"/>
      <c r="C121" s="30" t="s">
        <v>178</v>
      </c>
      <c r="D121" s="109" t="s">
        <v>179</v>
      </c>
      <c r="E121" s="109"/>
      <c r="F121" s="109"/>
      <c r="G121" s="109"/>
      <c r="H121" s="109"/>
      <c r="I121" s="109"/>
      <c r="J121" s="109"/>
      <c r="K121" s="109"/>
      <c r="L121" s="109"/>
      <c r="M121" s="84" t="s">
        <v>69</v>
      </c>
      <c r="N121" s="84"/>
      <c r="O121" s="85">
        <f>M91</f>
        <v>575</v>
      </c>
      <c r="P121" s="85"/>
      <c r="Q121" s="37"/>
      <c r="R121" s="37"/>
      <c r="S121" s="4"/>
      <c r="T121" s="33"/>
      <c r="U121" s="33"/>
      <c r="V121" s="33"/>
      <c r="W121" s="33"/>
      <c r="X121" s="33"/>
      <c r="Y121" s="33"/>
      <c r="Z121" s="33"/>
      <c r="AA121" s="33"/>
      <c r="AB121" s="33"/>
      <c r="AC121" s="34"/>
    </row>
    <row r="122" spans="1:29" ht="15" customHeight="1" x14ac:dyDescent="0.55000000000000004">
      <c r="A122" s="5"/>
      <c r="B122" s="29"/>
      <c r="C122" s="30"/>
      <c r="D122" s="30"/>
      <c r="E122" s="30"/>
      <c r="F122" s="30"/>
      <c r="G122" s="30"/>
      <c r="H122" s="30"/>
      <c r="I122" s="13"/>
      <c r="J122" s="13"/>
      <c r="K122" s="13"/>
      <c r="L122" s="13"/>
      <c r="M122" s="37"/>
      <c r="N122" s="37"/>
      <c r="O122" s="37"/>
      <c r="P122" s="37"/>
      <c r="Q122" s="37"/>
      <c r="R122" s="37"/>
      <c r="S122" s="4"/>
      <c r="T122" s="33"/>
      <c r="U122" s="33"/>
      <c r="V122" s="33"/>
      <c r="W122" s="33"/>
      <c r="X122" s="33"/>
      <c r="Y122" s="33"/>
      <c r="Z122" s="33"/>
      <c r="AA122" s="33"/>
      <c r="AB122" s="33"/>
      <c r="AC122" s="34"/>
    </row>
    <row r="123" spans="1:29" ht="15" customHeight="1" x14ac:dyDescent="0.55000000000000004">
      <c r="A123" s="5"/>
      <c r="B123" s="29"/>
      <c r="C123" s="30"/>
      <c r="D123" s="30"/>
      <c r="E123" s="30"/>
      <c r="F123" s="30"/>
      <c r="G123" s="30"/>
      <c r="H123" s="30"/>
      <c r="I123" s="13"/>
      <c r="J123" s="13"/>
      <c r="K123" s="13"/>
      <c r="L123" s="13"/>
      <c r="M123" s="37"/>
      <c r="N123" s="37"/>
      <c r="O123" s="37"/>
      <c r="P123" s="37"/>
      <c r="Q123" s="37"/>
      <c r="R123" s="37"/>
      <c r="S123" s="4"/>
      <c r="T123" s="33"/>
      <c r="U123" s="33"/>
      <c r="V123" s="33"/>
      <c r="W123" s="33"/>
      <c r="X123" s="33"/>
      <c r="Y123" s="33"/>
      <c r="Z123" s="33"/>
      <c r="AA123" s="33"/>
      <c r="AB123" s="33"/>
      <c r="AC123" s="34"/>
    </row>
    <row r="124" spans="1:29" ht="15" customHeight="1" x14ac:dyDescent="0.4">
      <c r="B124" s="2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58"/>
      <c r="R124" s="5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10"/>
    </row>
    <row r="125" spans="1:29" ht="15" customHeight="1" x14ac:dyDescent="0.4">
      <c r="B125" s="2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10"/>
    </row>
    <row r="126" spans="1:29" ht="15" customHeight="1" x14ac:dyDescent="0.4">
      <c r="B126" s="2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10"/>
    </row>
    <row r="127" spans="1:29" ht="15" customHeight="1" x14ac:dyDescent="0.4">
      <c r="B127" s="2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10"/>
    </row>
    <row r="128" spans="1:29" ht="15" customHeight="1" x14ac:dyDescent="0.4">
      <c r="B128" s="2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10"/>
    </row>
    <row r="129" spans="1:29" ht="15" customHeight="1" x14ac:dyDescent="0.4">
      <c r="B129" s="2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10"/>
    </row>
    <row r="130" spans="1:29" ht="15" customHeight="1" x14ac:dyDescent="0.4">
      <c r="B130" s="2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10"/>
    </row>
    <row r="131" spans="1:29" ht="15" customHeight="1" x14ac:dyDescent="0.4">
      <c r="B131" s="2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10"/>
    </row>
    <row r="132" spans="1:29" ht="15" customHeight="1" x14ac:dyDescent="0.4">
      <c r="B132" s="2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10"/>
    </row>
    <row r="133" spans="1:29" ht="15" customHeight="1" x14ac:dyDescent="0.4">
      <c r="B133" s="2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10"/>
    </row>
    <row r="134" spans="1:29" ht="15" customHeight="1" x14ac:dyDescent="0.4">
      <c r="B134" s="2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10"/>
    </row>
    <row r="135" spans="1:29" ht="15" customHeight="1" x14ac:dyDescent="0.4">
      <c r="B135" s="2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10"/>
    </row>
    <row r="136" spans="1:29" ht="15" customHeight="1" x14ac:dyDescent="0.4">
      <c r="B136" s="2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10"/>
    </row>
    <row r="137" spans="1:29" ht="15" customHeight="1" x14ac:dyDescent="0.4">
      <c r="B137" s="2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10"/>
    </row>
    <row r="138" spans="1:29" ht="15" customHeight="1" x14ac:dyDescent="0.4">
      <c r="B138" s="2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10"/>
    </row>
    <row r="139" spans="1:29" ht="15" customHeight="1" x14ac:dyDescent="0.55000000000000004">
      <c r="A139" s="5"/>
      <c r="B139" s="29"/>
      <c r="C139" s="30"/>
      <c r="D139" s="30"/>
      <c r="E139" s="30"/>
      <c r="F139" s="30"/>
      <c r="G139" s="30"/>
      <c r="H139" s="30"/>
      <c r="I139" s="36"/>
      <c r="J139" s="13"/>
      <c r="K139" s="13"/>
      <c r="L139" s="13"/>
      <c r="M139" s="37"/>
      <c r="N139" s="37"/>
      <c r="O139" s="37"/>
      <c r="P139" s="37"/>
      <c r="Q139" s="52"/>
      <c r="R139" s="52"/>
      <c r="S139" s="4"/>
      <c r="T139" s="41"/>
      <c r="U139" s="41"/>
      <c r="V139" s="41"/>
      <c r="W139" s="41"/>
      <c r="X139" s="41"/>
      <c r="Y139" s="41"/>
      <c r="Z139" s="41"/>
      <c r="AA139" s="41"/>
      <c r="AB139" s="41"/>
      <c r="AC139" s="42"/>
    </row>
    <row r="140" spans="1:29" ht="15" customHeight="1" x14ac:dyDescent="0.55000000000000004">
      <c r="A140" s="5"/>
      <c r="B140" s="29"/>
      <c r="C140" s="30"/>
      <c r="D140" s="30"/>
      <c r="E140" s="30"/>
      <c r="F140" s="30"/>
      <c r="G140" s="30"/>
      <c r="H140" s="30"/>
      <c r="I140" s="36"/>
      <c r="J140" s="13"/>
      <c r="K140" s="13"/>
      <c r="L140" s="13"/>
      <c r="M140" s="37"/>
      <c r="N140" s="37"/>
      <c r="O140" s="37"/>
      <c r="P140" s="37"/>
      <c r="Q140" s="52"/>
      <c r="R140" s="52"/>
      <c r="S140" s="4"/>
      <c r="T140" s="41"/>
      <c r="U140" s="41"/>
      <c r="V140" s="41"/>
      <c r="W140" s="41"/>
      <c r="X140" s="41"/>
      <c r="Y140" s="41"/>
      <c r="Z140" s="41"/>
      <c r="AA140" s="41"/>
      <c r="AB140" s="41"/>
      <c r="AC140" s="42"/>
    </row>
    <row r="141" spans="1:29" ht="15" customHeight="1" x14ac:dyDescent="0.55000000000000004">
      <c r="A141" s="5"/>
      <c r="B141" s="22"/>
      <c r="C141" s="23"/>
      <c r="D141" s="23"/>
      <c r="E141" s="23"/>
      <c r="F141" s="23"/>
      <c r="G141" s="23"/>
      <c r="H141" s="23"/>
      <c r="I141" s="40"/>
      <c r="J141" s="14"/>
      <c r="K141" s="14"/>
      <c r="L141" s="14"/>
      <c r="M141" s="43"/>
      <c r="N141" s="43"/>
      <c r="O141" s="43"/>
      <c r="P141" s="43"/>
      <c r="Q141" s="54"/>
      <c r="R141" s="54"/>
      <c r="S141" s="31"/>
      <c r="T141" s="50"/>
      <c r="U141" s="50"/>
      <c r="V141" s="50"/>
      <c r="W141" s="50"/>
      <c r="X141" s="50"/>
      <c r="Y141" s="50"/>
      <c r="Z141" s="50"/>
      <c r="AA141" s="50"/>
      <c r="AB141" s="50"/>
      <c r="AC141" s="51"/>
    </row>
    <row r="142" spans="1:29" ht="15" customHeight="1" x14ac:dyDescent="0.55000000000000004">
      <c r="A142" s="5"/>
      <c r="B142" s="33"/>
      <c r="C142" s="33"/>
      <c r="D142" s="33"/>
      <c r="E142" s="33"/>
      <c r="F142" s="33"/>
      <c r="G142" s="33"/>
      <c r="H142" s="33"/>
      <c r="I142" s="55"/>
      <c r="J142" s="56"/>
      <c r="K142" s="56"/>
      <c r="L142" s="56"/>
      <c r="M142" s="37"/>
      <c r="N142" s="37"/>
      <c r="O142" s="37"/>
      <c r="P142" s="37"/>
      <c r="Q142" s="52"/>
      <c r="R142" s="52"/>
      <c r="S142" s="57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</row>
  </sheetData>
  <mergeCells count="506">
    <mergeCell ref="M119:N119"/>
    <mergeCell ref="O119:P119"/>
    <mergeCell ref="D121:L121"/>
    <mergeCell ref="M121:N121"/>
    <mergeCell ref="O121:P121"/>
    <mergeCell ref="D115:L115"/>
    <mergeCell ref="M115:N115"/>
    <mergeCell ref="O115:P115"/>
    <mergeCell ref="B108:H108"/>
    <mergeCell ref="I108:J108"/>
    <mergeCell ref="D117:L117"/>
    <mergeCell ref="M117:N117"/>
    <mergeCell ref="O117:P117"/>
    <mergeCell ref="T108:AC108"/>
    <mergeCell ref="B110:AC110"/>
    <mergeCell ref="D113:L113"/>
    <mergeCell ref="M113:N113"/>
    <mergeCell ref="O113:P113"/>
    <mergeCell ref="K108:L108"/>
    <mergeCell ref="M108:N108"/>
    <mergeCell ref="O108:P108"/>
    <mergeCell ref="Q108:R108"/>
    <mergeCell ref="B98:H98"/>
    <mergeCell ref="B99:H99"/>
    <mergeCell ref="B97:H97"/>
    <mergeCell ref="T106:AC106"/>
    <mergeCell ref="B107:H107"/>
    <mergeCell ref="I107:J107"/>
    <mergeCell ref="K107:L107"/>
    <mergeCell ref="M107:N107"/>
    <mergeCell ref="O107:P107"/>
    <mergeCell ref="Q106:R106"/>
    <mergeCell ref="T99:AC99"/>
    <mergeCell ref="B105:R105"/>
    <mergeCell ref="T105:AC105"/>
    <mergeCell ref="Q107:R107"/>
    <mergeCell ref="T107:AC107"/>
    <mergeCell ref="B106:H106"/>
    <mergeCell ref="I106:J106"/>
    <mergeCell ref="K106:L106"/>
    <mergeCell ref="M106:N106"/>
    <mergeCell ref="O106:P106"/>
    <mergeCell ref="Q102:R102"/>
    <mergeCell ref="T102:AC102"/>
    <mergeCell ref="K102:L102"/>
    <mergeCell ref="M102:N102"/>
    <mergeCell ref="T90:AC90"/>
    <mergeCell ref="B86:H86"/>
    <mergeCell ref="I86:J86"/>
    <mergeCell ref="K86:L86"/>
    <mergeCell ref="M86:N86"/>
    <mergeCell ref="O86:P86"/>
    <mergeCell ref="Q86:R86"/>
    <mergeCell ref="T86:AC86"/>
    <mergeCell ref="B90:H90"/>
    <mergeCell ref="I90:J90"/>
    <mergeCell ref="O90:P90"/>
    <mergeCell ref="Q90:R90"/>
    <mergeCell ref="B89:H89"/>
    <mergeCell ref="I89:J89"/>
    <mergeCell ref="K89:L89"/>
    <mergeCell ref="M89:N89"/>
    <mergeCell ref="Q89:R89"/>
    <mergeCell ref="B88:H88"/>
    <mergeCell ref="I88:J88"/>
    <mergeCell ref="K88:L88"/>
    <mergeCell ref="M88:N88"/>
    <mergeCell ref="K90:L90"/>
    <mergeCell ref="M90:N90"/>
    <mergeCell ref="T89:AC89"/>
    <mergeCell ref="O89:P89"/>
    <mergeCell ref="T84:AC84"/>
    <mergeCell ref="T87:AC87"/>
    <mergeCell ref="B87:H87"/>
    <mergeCell ref="I87:J87"/>
    <mergeCell ref="K87:L87"/>
    <mergeCell ref="M87:N87"/>
    <mergeCell ref="O87:P87"/>
    <mergeCell ref="Q87:R87"/>
    <mergeCell ref="O84:P84"/>
    <mergeCell ref="T85:AC85"/>
    <mergeCell ref="Q84:R84"/>
    <mergeCell ref="B85:H85"/>
    <mergeCell ref="B84:H84"/>
    <mergeCell ref="I84:J84"/>
    <mergeCell ref="K84:L84"/>
    <mergeCell ref="M84:N84"/>
    <mergeCell ref="L80:M80"/>
    <mergeCell ref="N80:O80"/>
    <mergeCell ref="P80:Q80"/>
    <mergeCell ref="R80:S80"/>
    <mergeCell ref="J81:K81"/>
    <mergeCell ref="R81:S81"/>
    <mergeCell ref="T81:U81"/>
    <mergeCell ref="L81:M81"/>
    <mergeCell ref="O88:P88"/>
    <mergeCell ref="Q88:R88"/>
    <mergeCell ref="T88:AC88"/>
    <mergeCell ref="B69:H69"/>
    <mergeCell ref="I69:J69"/>
    <mergeCell ref="B73:I73"/>
    <mergeCell ref="B67:H67"/>
    <mergeCell ref="I67:J67"/>
    <mergeCell ref="K67:L67"/>
    <mergeCell ref="Q69:R69"/>
    <mergeCell ref="T70:AC70"/>
    <mergeCell ref="B74:I78"/>
    <mergeCell ref="X74:AC78"/>
    <mergeCell ref="B70:H70"/>
    <mergeCell ref="I70:J70"/>
    <mergeCell ref="K70:L70"/>
    <mergeCell ref="M70:N70"/>
    <mergeCell ref="O70:P70"/>
    <mergeCell ref="Q70:R70"/>
    <mergeCell ref="H30:I30"/>
    <mergeCell ref="F33:K33"/>
    <mergeCell ref="J29:K29"/>
    <mergeCell ref="J30:K30"/>
    <mergeCell ref="B32:K32"/>
    <mergeCell ref="F29:G29"/>
    <mergeCell ref="D30:E30"/>
    <mergeCell ref="F30:G30"/>
    <mergeCell ref="T67:AC67"/>
    <mergeCell ref="B60:H60"/>
    <mergeCell ref="I60:J60"/>
    <mergeCell ref="B66:H66"/>
    <mergeCell ref="M62:N62"/>
    <mergeCell ref="I63:J63"/>
    <mergeCell ref="I61:J61"/>
    <mergeCell ref="I62:J62"/>
    <mergeCell ref="B65:R65"/>
    <mergeCell ref="Q66:R66"/>
    <mergeCell ref="M66:N66"/>
    <mergeCell ref="O61:P61"/>
    <mergeCell ref="B63:H63"/>
    <mergeCell ref="O63:P63"/>
    <mergeCell ref="O66:P66"/>
    <mergeCell ref="M58:N58"/>
    <mergeCell ref="B2:I2"/>
    <mergeCell ref="X2:AC2"/>
    <mergeCell ref="T9:U9"/>
    <mergeCell ref="V9:W9"/>
    <mergeCell ref="N10:O10"/>
    <mergeCell ref="P10:Q10"/>
    <mergeCell ref="P9:Q9"/>
    <mergeCell ref="X9:AC10"/>
    <mergeCell ref="T10:U10"/>
    <mergeCell ref="N9:O9"/>
    <mergeCell ref="B8:I8"/>
    <mergeCell ref="B9:I10"/>
    <mergeCell ref="J9:K9"/>
    <mergeCell ref="J10:K10"/>
    <mergeCell ref="X8:AC8"/>
    <mergeCell ref="X3:AC7"/>
    <mergeCell ref="B3:I7"/>
    <mergeCell ref="R9:S9"/>
    <mergeCell ref="J8:W8"/>
    <mergeCell ref="J2:W7"/>
    <mergeCell ref="L9:M9"/>
    <mergeCell ref="L10:M10"/>
    <mergeCell ref="AB18:AC18"/>
    <mergeCell ref="AB19:AC19"/>
    <mergeCell ref="AB20:AC20"/>
    <mergeCell ref="AB21:AC21"/>
    <mergeCell ref="AB22:AC22"/>
    <mergeCell ref="I14:O14"/>
    <mergeCell ref="I15:O15"/>
    <mergeCell ref="P15:V15"/>
    <mergeCell ref="W14:AC14"/>
    <mergeCell ref="W15:AC15"/>
    <mergeCell ref="S21:T21"/>
    <mergeCell ref="S22:T22"/>
    <mergeCell ref="H22:I22"/>
    <mergeCell ref="Z22:AA22"/>
    <mergeCell ref="Z18:AA18"/>
    <mergeCell ref="Q19:R19"/>
    <mergeCell ref="S19:T19"/>
    <mergeCell ref="L20:P20"/>
    <mergeCell ref="Q20:R20"/>
    <mergeCell ref="S20:T20"/>
    <mergeCell ref="L21:P21"/>
    <mergeCell ref="P13:V13"/>
    <mergeCell ref="B14:H14"/>
    <mergeCell ref="B15:H15"/>
    <mergeCell ref="I13:O13"/>
    <mergeCell ref="W13:AC13"/>
    <mergeCell ref="B13:H13"/>
    <mergeCell ref="P14:V14"/>
    <mergeCell ref="U17:AC17"/>
    <mergeCell ref="L17:T17"/>
    <mergeCell ref="B17:K17"/>
    <mergeCell ref="B16:AC16"/>
    <mergeCell ref="B12:AC12"/>
    <mergeCell ref="R10:S10"/>
    <mergeCell ref="V10:W10"/>
    <mergeCell ref="Q21:R21"/>
    <mergeCell ref="T57:AC57"/>
    <mergeCell ref="B46:H46"/>
    <mergeCell ref="B47:H47"/>
    <mergeCell ref="M54:N54"/>
    <mergeCell ref="J28:K28"/>
    <mergeCell ref="D29:E29"/>
    <mergeCell ref="D28:E28"/>
    <mergeCell ref="F28:G28"/>
    <mergeCell ref="F27:G27"/>
    <mergeCell ref="L18:P18"/>
    <mergeCell ref="Q18:R18"/>
    <mergeCell ref="B25:C26"/>
    <mergeCell ref="D25:E26"/>
    <mergeCell ref="M25:AB39"/>
    <mergeCell ref="U20:Y20"/>
    <mergeCell ref="U21:Y21"/>
    <mergeCell ref="B28:C28"/>
    <mergeCell ref="B18:G18"/>
    <mergeCell ref="B19:G19"/>
    <mergeCell ref="B20:G20"/>
    <mergeCell ref="J25:K26"/>
    <mergeCell ref="S18:T18"/>
    <mergeCell ref="M59:N59"/>
    <mergeCell ref="M63:N63"/>
    <mergeCell ref="L22:P22"/>
    <mergeCell ref="O59:P59"/>
    <mergeCell ref="M57:N57"/>
    <mergeCell ref="O57:P57"/>
    <mergeCell ref="M55:N55"/>
    <mergeCell ref="M56:N56"/>
    <mergeCell ref="O56:P56"/>
    <mergeCell ref="M50:N50"/>
    <mergeCell ref="K56:L56"/>
    <mergeCell ref="K57:L57"/>
    <mergeCell ref="K59:L59"/>
    <mergeCell ref="K58:L58"/>
    <mergeCell ref="K60:L60"/>
    <mergeCell ref="K53:L53"/>
    <mergeCell ref="K54:L54"/>
    <mergeCell ref="K51:L51"/>
    <mergeCell ref="K52:L52"/>
    <mergeCell ref="O62:P62"/>
    <mergeCell ref="Q22:R22"/>
    <mergeCell ref="L19:P19"/>
    <mergeCell ref="M60:N60"/>
    <mergeCell ref="M61:N61"/>
    <mergeCell ref="U22:Y22"/>
    <mergeCell ref="U18:Y18"/>
    <mergeCell ref="U19:Y19"/>
    <mergeCell ref="Z19:AA19"/>
    <mergeCell ref="Z20:AA20"/>
    <mergeCell ref="Z21:AA21"/>
    <mergeCell ref="O58:P58"/>
    <mergeCell ref="O60:P60"/>
    <mergeCell ref="X42:Y42"/>
    <mergeCell ref="Q45:R45"/>
    <mergeCell ref="Q46:R46"/>
    <mergeCell ref="Q47:R47"/>
    <mergeCell ref="T45:AC45"/>
    <mergeCell ref="T46:AC46"/>
    <mergeCell ref="T58:AC58"/>
    <mergeCell ref="Q57:R57"/>
    <mergeCell ref="Q49:R49"/>
    <mergeCell ref="Q50:R50"/>
    <mergeCell ref="Q55:R55"/>
    <mergeCell ref="O49:P49"/>
    <mergeCell ref="O50:P50"/>
    <mergeCell ref="O51:P51"/>
    <mergeCell ref="B21:G21"/>
    <mergeCell ref="H18:I18"/>
    <mergeCell ref="H19:I19"/>
    <mergeCell ref="H20:I20"/>
    <mergeCell ref="H21:I21"/>
    <mergeCell ref="J18:K18"/>
    <mergeCell ref="J19:K19"/>
    <mergeCell ref="J20:K20"/>
    <mergeCell ref="J21:K21"/>
    <mergeCell ref="B33:C33"/>
    <mergeCell ref="B36:K36"/>
    <mergeCell ref="B37:C37"/>
    <mergeCell ref="B42:I42"/>
    <mergeCell ref="B48:H48"/>
    <mergeCell ref="B27:C27"/>
    <mergeCell ref="B22:G22"/>
    <mergeCell ref="H27:I27"/>
    <mergeCell ref="F25:G26"/>
    <mergeCell ref="H25:I26"/>
    <mergeCell ref="D27:E27"/>
    <mergeCell ref="B35:C35"/>
    <mergeCell ref="B34:C34"/>
    <mergeCell ref="F37:K37"/>
    <mergeCell ref="J22:K22"/>
    <mergeCell ref="J27:K27"/>
    <mergeCell ref="B24:K24"/>
    <mergeCell ref="D33:E33"/>
    <mergeCell ref="D34:E34"/>
    <mergeCell ref="D35:E35"/>
    <mergeCell ref="B29:C29"/>
    <mergeCell ref="B30:C30"/>
    <mergeCell ref="H28:I28"/>
    <mergeCell ref="H29:I29"/>
    <mergeCell ref="B49:H49"/>
    <mergeCell ref="B50:H50"/>
    <mergeCell ref="I50:J50"/>
    <mergeCell ref="F34:K34"/>
    <mergeCell ref="F35:K35"/>
    <mergeCell ref="F38:K38"/>
    <mergeCell ref="F39:K39"/>
    <mergeCell ref="D37:E37"/>
    <mergeCell ref="J42:K42"/>
    <mergeCell ref="I45:J45"/>
    <mergeCell ref="I46:J46"/>
    <mergeCell ref="I47:J47"/>
    <mergeCell ref="I48:J48"/>
    <mergeCell ref="K48:L48"/>
    <mergeCell ref="K49:L49"/>
    <mergeCell ref="K50:L50"/>
    <mergeCell ref="D39:E39"/>
    <mergeCell ref="B38:C38"/>
    <mergeCell ref="D38:E38"/>
    <mergeCell ref="B39:C39"/>
    <mergeCell ref="K45:L45"/>
    <mergeCell ref="K47:L47"/>
    <mergeCell ref="Q63:R63"/>
    <mergeCell ref="Q58:R58"/>
    <mergeCell ref="T54:AC54"/>
    <mergeCell ref="N42:O42"/>
    <mergeCell ref="P42:W42"/>
    <mergeCell ref="B41:AC41"/>
    <mergeCell ref="M45:N45"/>
    <mergeCell ref="M46:N46"/>
    <mergeCell ref="M47:N47"/>
    <mergeCell ref="L42:M42"/>
    <mergeCell ref="Z42:AA42"/>
    <mergeCell ref="O45:P45"/>
    <mergeCell ref="O46:P46"/>
    <mergeCell ref="O47:P47"/>
    <mergeCell ref="AB42:AC42"/>
    <mergeCell ref="M48:N48"/>
    <mergeCell ref="M49:N49"/>
    <mergeCell ref="T44:AC44"/>
    <mergeCell ref="B44:R44"/>
    <mergeCell ref="B45:H45"/>
    <mergeCell ref="I49:J49"/>
    <mergeCell ref="Q48:R48"/>
    <mergeCell ref="K46:L46"/>
    <mergeCell ref="O48:P48"/>
    <mergeCell ref="B51:H51"/>
    <mergeCell ref="B52:H52"/>
    <mergeCell ref="B53:H53"/>
    <mergeCell ref="B54:H54"/>
    <mergeCell ref="B55:H55"/>
    <mergeCell ref="B56:H56"/>
    <mergeCell ref="Q61:R61"/>
    <mergeCell ref="Q62:R62"/>
    <mergeCell ref="B61:H61"/>
    <mergeCell ref="B62:H62"/>
    <mergeCell ref="Q59:R59"/>
    <mergeCell ref="I51:J51"/>
    <mergeCell ref="I52:J52"/>
    <mergeCell ref="I53:J53"/>
    <mergeCell ref="I54:J54"/>
    <mergeCell ref="I55:J55"/>
    <mergeCell ref="I56:J56"/>
    <mergeCell ref="I57:J57"/>
    <mergeCell ref="B59:H59"/>
    <mergeCell ref="B58:H58"/>
    <mergeCell ref="I58:J58"/>
    <mergeCell ref="I59:J59"/>
    <mergeCell ref="B57:H57"/>
    <mergeCell ref="K55:L55"/>
    <mergeCell ref="O52:P52"/>
    <mergeCell ref="O55:P55"/>
    <mergeCell ref="O53:P53"/>
    <mergeCell ref="O54:P54"/>
    <mergeCell ref="Q53:R53"/>
    <mergeCell ref="Q54:R54"/>
    <mergeCell ref="T52:AC52"/>
    <mergeCell ref="T53:AC53"/>
    <mergeCell ref="M51:N51"/>
    <mergeCell ref="M52:N52"/>
    <mergeCell ref="M53:N53"/>
    <mergeCell ref="T63:AC63"/>
    <mergeCell ref="T61:AC61"/>
    <mergeCell ref="T47:AC47"/>
    <mergeCell ref="T48:AC48"/>
    <mergeCell ref="T49:AC49"/>
    <mergeCell ref="T55:AC55"/>
    <mergeCell ref="T56:AC56"/>
    <mergeCell ref="B68:H68"/>
    <mergeCell ref="T60:AC60"/>
    <mergeCell ref="I68:J68"/>
    <mergeCell ref="K63:L63"/>
    <mergeCell ref="M67:N67"/>
    <mergeCell ref="O67:P67"/>
    <mergeCell ref="Q67:R67"/>
    <mergeCell ref="Q51:R51"/>
    <mergeCell ref="Q52:R52"/>
    <mergeCell ref="T50:AC50"/>
    <mergeCell ref="T51:AC51"/>
    <mergeCell ref="K61:L61"/>
    <mergeCell ref="K62:L62"/>
    <mergeCell ref="Q60:R60"/>
    <mergeCell ref="T59:AC59"/>
    <mergeCell ref="T62:AC62"/>
    <mergeCell ref="Q56:R56"/>
    <mergeCell ref="B91:H91"/>
    <mergeCell ref="M68:N68"/>
    <mergeCell ref="O68:P68"/>
    <mergeCell ref="N81:O81"/>
    <mergeCell ref="M93:N93"/>
    <mergeCell ref="O93:P93"/>
    <mergeCell ref="O91:P91"/>
    <mergeCell ref="B79:I79"/>
    <mergeCell ref="J79:W79"/>
    <mergeCell ref="I93:J93"/>
    <mergeCell ref="K92:L92"/>
    <mergeCell ref="K93:L93"/>
    <mergeCell ref="I92:J92"/>
    <mergeCell ref="M91:N91"/>
    <mergeCell ref="B83:R83"/>
    <mergeCell ref="B92:H92"/>
    <mergeCell ref="B93:H93"/>
    <mergeCell ref="T83:AC83"/>
    <mergeCell ref="P81:Q81"/>
    <mergeCell ref="T80:U80"/>
    <mergeCell ref="V80:W80"/>
    <mergeCell ref="X80:AC81"/>
    <mergeCell ref="K69:L69"/>
    <mergeCell ref="M69:N69"/>
    <mergeCell ref="B94:H94"/>
    <mergeCell ref="B95:H95"/>
    <mergeCell ref="I95:J95"/>
    <mergeCell ref="B96:H96"/>
    <mergeCell ref="B103:H103"/>
    <mergeCell ref="I103:J103"/>
    <mergeCell ref="K103:L103"/>
    <mergeCell ref="O94:P94"/>
    <mergeCell ref="B102:H102"/>
    <mergeCell ref="I102:J102"/>
    <mergeCell ref="O99:P99"/>
    <mergeCell ref="M103:N103"/>
    <mergeCell ref="M94:N94"/>
    <mergeCell ref="I96:J96"/>
    <mergeCell ref="I98:J98"/>
    <mergeCell ref="O102:P102"/>
    <mergeCell ref="I99:J99"/>
    <mergeCell ref="K99:L99"/>
    <mergeCell ref="B101:R101"/>
    <mergeCell ref="Q96:R96"/>
    <mergeCell ref="I97:J97"/>
    <mergeCell ref="K97:L97"/>
    <mergeCell ref="M97:N97"/>
    <mergeCell ref="M98:N98"/>
    <mergeCell ref="M99:N99"/>
    <mergeCell ref="T92:AC92"/>
    <mergeCell ref="K96:L96"/>
    <mergeCell ref="Q98:R98"/>
    <mergeCell ref="Q94:R94"/>
    <mergeCell ref="K95:L95"/>
    <mergeCell ref="M95:N95"/>
    <mergeCell ref="O95:P95"/>
    <mergeCell ref="Q95:R95"/>
    <mergeCell ref="K94:L94"/>
    <mergeCell ref="M92:N92"/>
    <mergeCell ref="O92:P92"/>
    <mergeCell ref="K98:L98"/>
    <mergeCell ref="M96:N96"/>
    <mergeCell ref="T95:AC95"/>
    <mergeCell ref="T101:AC101"/>
    <mergeCell ref="O98:P98"/>
    <mergeCell ref="Q99:R99"/>
    <mergeCell ref="T103:AC103"/>
    <mergeCell ref="O97:P97"/>
    <mergeCell ref="Q97:R97"/>
    <mergeCell ref="O103:P103"/>
    <mergeCell ref="Q103:R103"/>
    <mergeCell ref="T91:AC91"/>
    <mergeCell ref="O96:P96"/>
    <mergeCell ref="Q93:R93"/>
    <mergeCell ref="Q91:R91"/>
    <mergeCell ref="Q92:R92"/>
    <mergeCell ref="T94:AC94"/>
    <mergeCell ref="T96:AC96"/>
    <mergeCell ref="T97:AC97"/>
    <mergeCell ref="T98:AC98"/>
    <mergeCell ref="T65:AC65"/>
    <mergeCell ref="T69:AC69"/>
    <mergeCell ref="T66:AC66"/>
    <mergeCell ref="T68:AC68"/>
    <mergeCell ref="J73:W78"/>
    <mergeCell ref="T93:AC93"/>
    <mergeCell ref="K91:L91"/>
    <mergeCell ref="X73:AC73"/>
    <mergeCell ref="I94:J94"/>
    <mergeCell ref="I91:J91"/>
    <mergeCell ref="I66:J66"/>
    <mergeCell ref="O69:P69"/>
    <mergeCell ref="Q68:R68"/>
    <mergeCell ref="K68:L68"/>
    <mergeCell ref="V81:W81"/>
    <mergeCell ref="I85:J85"/>
    <mergeCell ref="K85:L85"/>
    <mergeCell ref="M85:N85"/>
    <mergeCell ref="O85:P85"/>
    <mergeCell ref="Q85:R85"/>
    <mergeCell ref="K66:L66"/>
    <mergeCell ref="X79:AC79"/>
    <mergeCell ref="B80:I81"/>
    <mergeCell ref="J80:K80"/>
  </mergeCells>
  <phoneticPr fontId="0" type="noConversion"/>
  <printOptions horizontalCentered="1" verticalCentered="1"/>
  <pageMargins left="0.2" right="0.2" top="0.7" bottom="0.7" header="1" footer="0.35"/>
  <pageSetup paperSize="9" scale="71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1" shapeId="2273" r:id="rId4">
          <objectPr defaultSize="0" autoPict="0" r:id="rId5">
            <anchor moveWithCells="1" sizeWithCells="1">
              <from>
                <xdr:col>12</xdr:col>
                <xdr:colOff>11430</xdr:colOff>
                <xdr:row>24</xdr:row>
                <xdr:rowOff>19050</xdr:rowOff>
              </from>
              <to>
                <xdr:col>27</xdr:col>
                <xdr:colOff>247650</xdr:colOff>
                <xdr:row>38</xdr:row>
                <xdr:rowOff>57150</xdr:rowOff>
              </to>
            </anchor>
          </objectPr>
        </oleObject>
      </mc:Choice>
      <mc:Fallback>
        <oleObject progId="Visio.Drawing.11" shapeId="2273" r:id="rId4"/>
      </mc:Fallback>
    </mc:AlternateContent>
    <mc:AlternateContent xmlns:mc="http://schemas.openxmlformats.org/markup-compatibility/2006">
      <mc:Choice Requires="x14">
        <oleObject progId="Visio.Drawing.11" shapeId="2367" r:id="rId6">
          <objectPr defaultSize="0" autoPict="0" r:id="rId7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2367" r:id="rId6"/>
      </mc:Fallback>
    </mc:AlternateContent>
    <mc:AlternateContent xmlns:mc="http://schemas.openxmlformats.org/markup-compatibility/2006">
      <mc:Choice Requires="x14">
        <oleObject progId="Visio.Drawing.11" shapeId="2816" r:id="rId8">
          <objectPr defaultSize="0" autoPict="0" r:id="rId9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2816" r:id="rId8"/>
      </mc:Fallback>
    </mc:AlternateContent>
    <mc:AlternateContent xmlns:mc="http://schemas.openxmlformats.org/markup-compatibility/2006">
      <mc:Choice Requires="x14">
        <oleObject progId="Visio.Drawing.11" shapeId="2817" r:id="rId10">
          <objectPr defaultSize="0" autoPict="0" r:id="rId11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2817" r:id="rId10"/>
      </mc:Fallback>
    </mc:AlternateContent>
    <mc:AlternateContent xmlns:mc="http://schemas.openxmlformats.org/markup-compatibility/2006">
      <mc:Choice Requires="x14">
        <oleObject progId="Visio.Drawing.11" shapeId="4783" r:id="rId12">
          <objectPr defaultSize="0" autoPict="0" r:id="rId5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4783" r:id="rId12"/>
      </mc:Fallback>
    </mc:AlternateContent>
    <mc:AlternateContent xmlns:mc="http://schemas.openxmlformats.org/markup-compatibility/2006">
      <mc:Choice Requires="x14">
        <oleObject progId="Visio.Drawing.11" shapeId="5016" r:id="rId13">
          <objectPr defaultSize="0" autoPict="0" r:id="rId5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5016" r:id="rId13"/>
      </mc:Fallback>
    </mc:AlternateContent>
    <mc:AlternateContent xmlns:mc="http://schemas.openxmlformats.org/markup-compatibility/2006">
      <mc:Choice Requires="x14">
        <oleObject progId="Visio.Drawing.11" shapeId="5017" r:id="rId14">
          <objectPr defaultSize="0" autoPict="0" r:id="rId5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5017" r:id="rId14"/>
      </mc:Fallback>
    </mc:AlternateContent>
    <mc:AlternateContent xmlns:mc="http://schemas.openxmlformats.org/markup-compatibility/2006">
      <mc:Choice Requires="x14">
        <oleObject progId="Visio.Drawing.11" shapeId="5534" r:id="rId15">
          <objectPr defaultSize="0" autoPict="0" r:id="rId5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5534" r:id="rId15"/>
      </mc:Fallback>
    </mc:AlternateContent>
    <mc:AlternateContent xmlns:mc="http://schemas.openxmlformats.org/markup-compatibility/2006">
      <mc:Choice Requires="x14">
        <oleObject progId="Visio.Drawing.11" shapeId="5535" r:id="rId16">
          <objectPr defaultSize="0" autoPict="0" r:id="rId5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5535" r:id="rId16"/>
      </mc:Fallback>
    </mc:AlternateContent>
    <mc:AlternateContent xmlns:mc="http://schemas.openxmlformats.org/markup-compatibility/2006">
      <mc:Choice Requires="x14">
        <oleObject progId="Visio.Drawing.11" shapeId="5536" r:id="rId17">
          <objectPr defaultSize="0" autoPict="0" r:id="rId5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5536" r:id="rId17"/>
      </mc:Fallback>
    </mc:AlternateContent>
    <mc:AlternateContent xmlns:mc="http://schemas.openxmlformats.org/markup-compatibility/2006">
      <mc:Choice Requires="x14">
        <oleObject progId="Visio.Drawing.11" shapeId="5537" r:id="rId18">
          <objectPr defaultSize="0" autoPict="0" r:id="rId5">
            <anchor moveWithCells="1" sizeWithCells="1">
              <from>
                <xdr:col>12</xdr:col>
                <xdr:colOff>11430</xdr:colOff>
                <xdr:row>142</xdr:row>
                <xdr:rowOff>0</xdr:rowOff>
              </from>
              <to>
                <xdr:col>27</xdr:col>
                <xdr:colOff>247650</xdr:colOff>
                <xdr:row>142</xdr:row>
                <xdr:rowOff>0</xdr:rowOff>
              </to>
            </anchor>
          </objectPr>
        </oleObject>
      </mc:Choice>
      <mc:Fallback>
        <oleObject progId="Visio.Drawing.11" shapeId="5537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0</vt:lpstr>
      <vt:lpstr>'Rev 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</dc:creator>
  <cp:lastModifiedBy>SAMSYSTEM</cp:lastModifiedBy>
  <cp:lastPrinted>2009-12-28T11:18:18Z</cp:lastPrinted>
  <dcterms:created xsi:type="dcterms:W3CDTF">1996-10-14T23:33:28Z</dcterms:created>
  <dcterms:modified xsi:type="dcterms:W3CDTF">2022-01-17T17:26:39Z</dcterms:modified>
</cp:coreProperties>
</file>