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45" windowWidth="19440" windowHeight="7995" activeTab="1"/>
  </bookViews>
  <sheets>
    <sheet name="Background" sheetId="1" r:id="rId1"/>
    <sheet name="Worksheet" sheetId="2" r:id="rId2"/>
  </sheets>
  <definedNames>
    <definedName name="ArCA">Background!$G$3:$J$6</definedName>
    <definedName name="ArCB">Background!$G$10:$J$13</definedName>
    <definedName name="CalcPFD">Background!$A$2:$D$7</definedName>
    <definedName name="HFT">Background!$B$2:$B$7</definedName>
    <definedName name="SFF">Background!$G$3:$G$6</definedName>
    <definedName name="VotCat">Background!$A$2:$A$7</definedName>
    <definedName name="VotCatHFT">Background!$A$2:$B$7</definedName>
  </definedNames>
  <calcPr calcId="125725"/>
</workbook>
</file>

<file path=xl/calcChain.xml><?xml version="1.0" encoding="utf-8"?>
<calcChain xmlns="http://schemas.openxmlformats.org/spreadsheetml/2006/main">
  <c r="H6" i="2"/>
  <c r="H5"/>
  <c r="H4"/>
  <c r="J4" s="1"/>
  <c r="H3"/>
  <c r="J2"/>
  <c r="J6"/>
  <c r="K6"/>
  <c r="M6" s="1"/>
  <c r="K5"/>
  <c r="M5" s="1"/>
  <c r="J5"/>
  <c r="J3"/>
  <c r="K4"/>
  <c r="M4" s="1"/>
  <c r="K3"/>
  <c r="M3" s="1"/>
  <c r="K2"/>
  <c r="M2" s="1"/>
  <c r="J8" l="1"/>
  <c r="J9" s="1"/>
</calcChain>
</file>

<file path=xl/sharedStrings.xml><?xml version="1.0" encoding="utf-8"?>
<sst xmlns="http://schemas.openxmlformats.org/spreadsheetml/2006/main" count="109" uniqueCount="55">
  <si>
    <t>Voting</t>
  </si>
  <si>
    <t>1oo1</t>
  </si>
  <si>
    <t>1oo2</t>
  </si>
  <si>
    <t>1oo3</t>
  </si>
  <si>
    <t>2oo2</t>
  </si>
  <si>
    <t>2oo3</t>
  </si>
  <si>
    <t>2oo4</t>
  </si>
  <si>
    <t>HFT</t>
  </si>
  <si>
    <t>Brand</t>
  </si>
  <si>
    <t>Model</t>
  </si>
  <si>
    <t>Series</t>
  </si>
  <si>
    <t>Type</t>
  </si>
  <si>
    <t>Lambda(DU) (per hr)</t>
  </si>
  <si>
    <t>SFF</t>
  </si>
  <si>
    <t>TI (hr)</t>
  </si>
  <si>
    <t>PFDavg</t>
  </si>
  <si>
    <t>Max Allowable SIL</t>
  </si>
  <si>
    <t>Item</t>
  </si>
  <si>
    <t>Element</t>
  </si>
  <si>
    <t>A</t>
  </si>
  <si>
    <t>TYPE A</t>
  </si>
  <si>
    <t>TYPE B</t>
  </si>
  <si>
    <t>Sensor</t>
  </si>
  <si>
    <t>Logic Solver</t>
  </si>
  <si>
    <t>Final Element</t>
  </si>
  <si>
    <t>&lt;60%</t>
  </si>
  <si>
    <t>60% - &lt;90%</t>
  </si>
  <si>
    <t>90% - &lt;99%</t>
  </si>
  <si>
    <t>SIL1</t>
  </si>
  <si>
    <t>SIL2</t>
  </si>
  <si>
    <t>SIL3</t>
  </si>
  <si>
    <t>SIL4</t>
  </si>
  <si>
    <t>NA</t>
  </si>
  <si>
    <t>Power</t>
  </si>
  <si>
    <t>Denominator</t>
  </si>
  <si>
    <t>B</t>
  </si>
  <si>
    <t>Ball Valve</t>
  </si>
  <si>
    <t>Solenoid</t>
  </si>
  <si>
    <t>Actuator</t>
  </si>
  <si>
    <t>Rotork</t>
  </si>
  <si>
    <t>&gt;99%</t>
  </si>
  <si>
    <t>PFD(SIS)</t>
  </si>
  <si>
    <t>SIL(SIF)</t>
  </si>
  <si>
    <t>Logic</t>
  </si>
  <si>
    <t>Level Transmitter</t>
  </si>
  <si>
    <t>VEGA</t>
  </si>
  <si>
    <t>VEGACAP60</t>
  </si>
  <si>
    <t>R Max H trip</t>
  </si>
  <si>
    <t>Emerson</t>
  </si>
  <si>
    <t>HAWA</t>
  </si>
  <si>
    <t>BL</t>
  </si>
  <si>
    <t>2T</t>
  </si>
  <si>
    <t>ASCO</t>
  </si>
  <si>
    <t>327B0</t>
  </si>
  <si>
    <t>EPW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</si>
</sst>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>
      <alignment horizontal="center"/>
    </xf>
    <xf numFmtId="11" fontId="0" fillId="0" borderId="1" xfId="0" applyNumberFormat="1" applyBorder="1" applyAlignment="1" applyProtection="1">
      <alignment horizontal="center" vertical="center"/>
      <protection locked="0"/>
    </xf>
    <xf numFmtId="11" fontId="0" fillId="0" borderId="0" xfId="0" applyNumberFormat="1" applyProtection="1">
      <protection locked="0"/>
    </xf>
    <xf numFmtId="9" fontId="0" fillId="4" borderId="1" xfId="0" applyNumberForma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Protection="1"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11" fontId="0" fillId="11" borderId="1" xfId="0" applyNumberForma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13"/>
  <sheetViews>
    <sheetView workbookViewId="0">
      <selection activeCell="G14" sqref="G14"/>
    </sheetView>
  </sheetViews>
  <sheetFormatPr defaultRowHeight="15"/>
  <cols>
    <col min="4" max="4" width="12.7109375" bestFit="1" customWidth="1"/>
    <col min="7" max="7" width="10.7109375" bestFit="1" customWidth="1"/>
  </cols>
  <sheetData>
    <row r="1" spans="1:10">
      <c r="A1" s="2" t="s">
        <v>0</v>
      </c>
      <c r="B1" s="2" t="s">
        <v>7</v>
      </c>
      <c r="C1" s="13" t="s">
        <v>33</v>
      </c>
      <c r="D1" s="13" t="s">
        <v>34</v>
      </c>
      <c r="F1" s="6" t="s">
        <v>20</v>
      </c>
      <c r="G1" s="1"/>
      <c r="H1" s="1" t="s">
        <v>7</v>
      </c>
      <c r="I1" s="1" t="s">
        <v>7</v>
      </c>
      <c r="J1" s="1" t="s">
        <v>7</v>
      </c>
    </row>
    <row r="2" spans="1:10">
      <c r="A2" s="1" t="s">
        <v>1</v>
      </c>
      <c r="B2" s="1">
        <v>0</v>
      </c>
      <c r="C2" s="1">
        <v>1</v>
      </c>
      <c r="D2" s="1">
        <v>2</v>
      </c>
      <c r="F2" s="1"/>
      <c r="G2" s="1"/>
      <c r="H2" s="5">
        <v>0</v>
      </c>
      <c r="I2" s="4">
        <v>1</v>
      </c>
      <c r="J2" s="3">
        <v>2</v>
      </c>
    </row>
    <row r="3" spans="1:10">
      <c r="A3" s="1" t="s">
        <v>2</v>
      </c>
      <c r="B3" s="1">
        <v>1</v>
      </c>
      <c r="C3" s="1">
        <v>2</v>
      </c>
      <c r="D3" s="1">
        <v>3</v>
      </c>
      <c r="F3" s="1" t="s">
        <v>13</v>
      </c>
      <c r="G3" s="5" t="s">
        <v>25</v>
      </c>
      <c r="H3" s="1" t="s">
        <v>28</v>
      </c>
      <c r="I3" s="1" t="s">
        <v>29</v>
      </c>
      <c r="J3" s="1" t="s">
        <v>30</v>
      </c>
    </row>
    <row r="4" spans="1:10">
      <c r="A4" s="1" t="s">
        <v>3</v>
      </c>
      <c r="B4" s="1">
        <v>2</v>
      </c>
      <c r="C4" s="1">
        <v>3</v>
      </c>
      <c r="D4" s="1">
        <v>4</v>
      </c>
      <c r="F4" s="1" t="s">
        <v>13</v>
      </c>
      <c r="G4" s="4" t="s">
        <v>26</v>
      </c>
      <c r="H4" s="1" t="s">
        <v>29</v>
      </c>
      <c r="I4" s="1" t="s">
        <v>30</v>
      </c>
      <c r="J4" s="1" t="s">
        <v>31</v>
      </c>
    </row>
    <row r="5" spans="1:10">
      <c r="A5" s="1" t="s">
        <v>4</v>
      </c>
      <c r="B5" s="1">
        <v>0</v>
      </c>
      <c r="C5" s="1">
        <v>1</v>
      </c>
      <c r="D5" s="1">
        <v>1</v>
      </c>
      <c r="F5" s="1" t="s">
        <v>13</v>
      </c>
      <c r="G5" s="3" t="s">
        <v>27</v>
      </c>
      <c r="H5" s="1" t="s">
        <v>30</v>
      </c>
      <c r="I5" s="1" t="s">
        <v>31</v>
      </c>
      <c r="J5" s="1" t="s">
        <v>31</v>
      </c>
    </row>
    <row r="6" spans="1:10">
      <c r="A6" s="1" t="s">
        <v>5</v>
      </c>
      <c r="B6" s="1">
        <v>1</v>
      </c>
      <c r="C6" s="1">
        <v>2</v>
      </c>
      <c r="D6" s="1">
        <v>1</v>
      </c>
      <c r="F6" s="1" t="s">
        <v>13</v>
      </c>
      <c r="G6" s="16" t="s">
        <v>40</v>
      </c>
      <c r="H6" s="1" t="s">
        <v>30</v>
      </c>
      <c r="I6" s="1" t="s">
        <v>31</v>
      </c>
      <c r="J6" s="1" t="s">
        <v>31</v>
      </c>
    </row>
    <row r="7" spans="1:10">
      <c r="A7" s="1" t="s">
        <v>6</v>
      </c>
      <c r="B7" s="1">
        <v>2</v>
      </c>
      <c r="C7" s="1">
        <v>3</v>
      </c>
      <c r="D7" s="1">
        <v>1</v>
      </c>
    </row>
    <row r="8" spans="1:10">
      <c r="F8" s="6" t="s">
        <v>21</v>
      </c>
      <c r="G8" s="1"/>
      <c r="H8" s="1" t="s">
        <v>7</v>
      </c>
      <c r="I8" s="1" t="s">
        <v>7</v>
      </c>
      <c r="J8" s="1" t="s">
        <v>7</v>
      </c>
    </row>
    <row r="9" spans="1:10">
      <c r="F9" s="1"/>
      <c r="G9" s="1"/>
      <c r="H9" s="5">
        <v>0</v>
      </c>
      <c r="I9" s="4">
        <v>1</v>
      </c>
      <c r="J9" s="3">
        <v>2</v>
      </c>
    </row>
    <row r="10" spans="1:10">
      <c r="F10" s="1" t="s">
        <v>13</v>
      </c>
      <c r="G10" s="5" t="s">
        <v>25</v>
      </c>
      <c r="H10" s="1" t="s">
        <v>32</v>
      </c>
      <c r="I10" s="1" t="s">
        <v>28</v>
      </c>
      <c r="J10" s="1" t="s">
        <v>29</v>
      </c>
    </row>
    <row r="11" spans="1:10">
      <c r="F11" s="1" t="s">
        <v>13</v>
      </c>
      <c r="G11" s="4" t="s">
        <v>26</v>
      </c>
      <c r="H11" s="1" t="s">
        <v>28</v>
      </c>
      <c r="I11" s="1" t="s">
        <v>29</v>
      </c>
      <c r="J11" s="1" t="s">
        <v>30</v>
      </c>
    </row>
    <row r="12" spans="1:10">
      <c r="F12" s="1" t="s">
        <v>13</v>
      </c>
      <c r="G12" s="3" t="s">
        <v>27</v>
      </c>
      <c r="H12" s="1" t="s">
        <v>29</v>
      </c>
      <c r="I12" s="1" t="s">
        <v>30</v>
      </c>
      <c r="J12" s="1" t="s">
        <v>31</v>
      </c>
    </row>
    <row r="13" spans="1:10">
      <c r="F13" s="1" t="s">
        <v>13</v>
      </c>
      <c r="G13" s="16" t="s">
        <v>40</v>
      </c>
      <c r="H13" s="1" t="s">
        <v>30</v>
      </c>
      <c r="I13" s="1" t="s">
        <v>31</v>
      </c>
      <c r="J13" s="1" t="s">
        <v>31</v>
      </c>
    </row>
  </sheetData>
  <dataValidations count="2">
    <dataValidation type="list" allowBlank="1" showInputMessage="1" showErrorMessage="1" sqref="N2">
      <formula1>VotCat</formula1>
    </dataValidation>
    <dataValidation type="list" allowBlank="1" showInputMessage="1" showErrorMessage="1" sqref="P2">
      <formula1>$G$3:$G$6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9"/>
  <sheetViews>
    <sheetView tabSelected="1" topLeftCell="C1" zoomScale="130" zoomScaleNormal="130" workbookViewId="0">
      <selection activeCell="L3" sqref="L3"/>
    </sheetView>
  </sheetViews>
  <sheetFormatPr defaultRowHeight="15"/>
  <cols>
    <col min="1" max="1" width="13.28515625" style="8" bestFit="1" customWidth="1"/>
    <col min="2" max="2" width="19.7109375" style="8" bestFit="1" customWidth="1"/>
    <col min="3" max="3" width="10" style="8" bestFit="1" customWidth="1"/>
    <col min="4" max="4" width="11.42578125" style="8" bestFit="1" customWidth="1"/>
    <col min="5" max="5" width="8.5703125" style="8" customWidth="1"/>
    <col min="6" max="6" width="9.140625" style="8"/>
    <col min="7" max="7" width="19.28515625" style="8" bestFit="1" customWidth="1"/>
    <col min="8" max="11" width="9.140625" style="8"/>
    <col min="12" max="12" width="10.7109375" style="8" bestFit="1" customWidth="1"/>
    <col min="13" max="13" width="17.28515625" style="8" bestFit="1" customWidth="1"/>
    <col min="14" max="16384" width="9.140625" style="8"/>
  </cols>
  <sheetData>
    <row r="1" spans="1:13">
      <c r="A1" s="11" t="s">
        <v>18</v>
      </c>
      <c r="B1" s="11" t="s">
        <v>17</v>
      </c>
      <c r="C1" s="11" t="s">
        <v>8</v>
      </c>
      <c r="D1" s="11" t="s">
        <v>9</v>
      </c>
      <c r="E1" s="11" t="s">
        <v>10</v>
      </c>
      <c r="F1" s="11" t="s">
        <v>11</v>
      </c>
      <c r="G1" s="11" t="s">
        <v>12</v>
      </c>
      <c r="H1" s="11" t="s">
        <v>14</v>
      </c>
      <c r="I1" s="11" t="s">
        <v>0</v>
      </c>
      <c r="J1" s="11" t="s">
        <v>15</v>
      </c>
      <c r="K1" s="11" t="s">
        <v>7</v>
      </c>
      <c r="L1" s="11" t="s">
        <v>13</v>
      </c>
      <c r="M1" s="11" t="s">
        <v>16</v>
      </c>
    </row>
    <row r="2" spans="1:13">
      <c r="A2" s="12" t="s">
        <v>22</v>
      </c>
      <c r="B2" s="9" t="s">
        <v>44</v>
      </c>
      <c r="C2" s="9" t="s">
        <v>45</v>
      </c>
      <c r="D2" s="9" t="s">
        <v>46</v>
      </c>
      <c r="E2" s="9" t="s">
        <v>47</v>
      </c>
      <c r="F2" s="20" t="s">
        <v>35</v>
      </c>
      <c r="G2" s="21">
        <v>5.4E-8</v>
      </c>
      <c r="H2" s="20">
        <v>8760</v>
      </c>
      <c r="I2" s="20" t="s">
        <v>5</v>
      </c>
      <c r="J2" s="22">
        <f>(G2*H2)^VLOOKUP(I2,CalcPFD,3,0)/VLOOKUP(I2,CalcPFD,4,0)</f>
        <v>2.237668416E-7</v>
      </c>
      <c r="K2" s="22">
        <f>VLOOKUP(I2,VotCatHFT,2,FALSE)</f>
        <v>1</v>
      </c>
      <c r="L2" s="20" t="s">
        <v>27</v>
      </c>
      <c r="M2" s="22" t="str">
        <f>IF(F2="A",VLOOKUP(L2,ArCA,K2+2,0),VLOOKUP(L2,ArCB,K2+2,0))</f>
        <v>SIL3</v>
      </c>
    </row>
    <row r="3" spans="1:13">
      <c r="A3" s="12" t="s">
        <v>23</v>
      </c>
      <c r="B3" s="9" t="s">
        <v>43</v>
      </c>
      <c r="C3" s="9" t="s">
        <v>48</v>
      </c>
      <c r="D3" s="9" t="s">
        <v>54</v>
      </c>
      <c r="E3" s="9"/>
      <c r="F3" s="10" t="s">
        <v>35</v>
      </c>
      <c r="G3" s="14">
        <v>3.0060000000000002E-9</v>
      </c>
      <c r="H3" s="9">
        <f>15*8760</f>
        <v>131400</v>
      </c>
      <c r="I3" s="10" t="s">
        <v>1</v>
      </c>
      <c r="J3" s="7">
        <f>(G3*H3)^VLOOKUP(I3,CalcPFD,3,0)/VLOOKUP(I3,CalcPFD,4,0)</f>
        <v>1.974942E-4</v>
      </c>
      <c r="K3" s="7">
        <f>VLOOKUP(I3,VotCatHFT,2,FALSE)</f>
        <v>0</v>
      </c>
      <c r="L3" s="10" t="s">
        <v>40</v>
      </c>
      <c r="M3" s="7" t="str">
        <f>IF(F3="A",VLOOKUP(L3,ArCA,K3+2,0),VLOOKUP(L3,ArCB,K3+2,0))</f>
        <v>SIL3</v>
      </c>
    </row>
    <row r="4" spans="1:13">
      <c r="A4" s="12" t="s">
        <v>24</v>
      </c>
      <c r="B4" s="9" t="s">
        <v>36</v>
      </c>
      <c r="C4" s="9" t="s">
        <v>49</v>
      </c>
      <c r="D4" s="9" t="s">
        <v>50</v>
      </c>
      <c r="E4" s="9" t="s">
        <v>51</v>
      </c>
      <c r="F4" s="10" t="s">
        <v>19</v>
      </c>
      <c r="G4" s="14">
        <v>8.16E-7</v>
      </c>
      <c r="H4" s="9">
        <f>3*8760</f>
        <v>26280</v>
      </c>
      <c r="I4" s="10" t="s">
        <v>2</v>
      </c>
      <c r="J4" s="7">
        <f>(G4*H4)^VLOOKUP(I4,CalcPFD,3,0)/VLOOKUP(I4,CalcPFD,4,0)</f>
        <v>1.5328857415679997E-4</v>
      </c>
      <c r="K4" s="7">
        <f>VLOOKUP(I4,VotCatHFT,2,FALSE)</f>
        <v>1</v>
      </c>
      <c r="L4" s="10" t="s">
        <v>25</v>
      </c>
      <c r="M4" s="7" t="str">
        <f>IF(F4="A",VLOOKUP(L4,ArCA,K4+2,0),VLOOKUP(L4,ArCB,K4+2,0))</f>
        <v>SIL2</v>
      </c>
    </row>
    <row r="5" spans="1:13">
      <c r="A5" s="12" t="s">
        <v>24</v>
      </c>
      <c r="B5" s="9" t="s">
        <v>37</v>
      </c>
      <c r="C5" s="9" t="s">
        <v>52</v>
      </c>
      <c r="D5" s="9" t="s">
        <v>53</v>
      </c>
      <c r="E5" s="9"/>
      <c r="F5" s="10" t="s">
        <v>19</v>
      </c>
      <c r="G5" s="14">
        <v>1.8799999999999999E-7</v>
      </c>
      <c r="H5" s="9">
        <f>3*8760</f>
        <v>26280</v>
      </c>
      <c r="I5" s="10" t="s">
        <v>5</v>
      </c>
      <c r="J5" s="7">
        <f>(G5*H5)^VLOOKUP(I5,CalcPFD,3,0)/VLOOKUP(I5,CalcPFD,4,0)</f>
        <v>2.4409923609599998E-5</v>
      </c>
      <c r="K5" s="7">
        <f>VLOOKUP(I5,VotCatHFT,2,FALSE)</f>
        <v>1</v>
      </c>
      <c r="L5" s="10" t="s">
        <v>26</v>
      </c>
      <c r="M5" s="7" t="str">
        <f>IF(F5="A",VLOOKUP(L5,ArCA,K5+2,0),VLOOKUP(L5,ArCB,K5+2,0))</f>
        <v>SIL3</v>
      </c>
    </row>
    <row r="6" spans="1:13">
      <c r="A6" s="12" t="s">
        <v>24</v>
      </c>
      <c r="B6" s="9" t="s">
        <v>38</v>
      </c>
      <c r="C6" s="9" t="s">
        <v>39</v>
      </c>
      <c r="D6" s="9"/>
      <c r="E6" s="9"/>
      <c r="F6" s="10" t="s">
        <v>19</v>
      </c>
      <c r="G6" s="14">
        <v>1.4800000000000001E-9</v>
      </c>
      <c r="H6" s="9">
        <f>3*8760</f>
        <v>26280</v>
      </c>
      <c r="I6" s="10" t="s">
        <v>2</v>
      </c>
      <c r="J6" s="7">
        <f>(G6*H6)^VLOOKUP(I6,CalcPFD,3,0)/VLOOKUP(I6,CalcPFD,4,0)</f>
        <v>5.0425811712000017E-10</v>
      </c>
      <c r="K6" s="7">
        <f>VLOOKUP(I6,VotCatHFT,2,FALSE)</f>
        <v>1</v>
      </c>
      <c r="L6" s="10" t="s">
        <v>40</v>
      </c>
      <c r="M6" s="7" t="str">
        <f>IF(F6="A",VLOOKUP(L6,ArCA,K6+2,0),VLOOKUP(L6,ArCB,K6+2,0))</f>
        <v>SIL4</v>
      </c>
    </row>
    <row r="8" spans="1:13">
      <c r="H8" s="15"/>
      <c r="I8" s="19" t="s">
        <v>41</v>
      </c>
      <c r="J8" s="18">
        <f>SUM(J2:J6)</f>
        <v>3.7541696886611716E-4</v>
      </c>
    </row>
    <row r="9" spans="1:13">
      <c r="I9" s="20" t="s">
        <v>42</v>
      </c>
      <c r="J9" s="17" t="str">
        <f>IF(J8&lt;0.0001,"SIL4",IF(J8&lt;0.001,"SIL3",IF(J8&lt;0.01,"SIL2",IF(J8&lt;0.1,"SIL1","Non-SIL"))))</f>
        <v>SIL3</v>
      </c>
    </row>
  </sheetData>
  <dataValidations count="3">
    <dataValidation type="list" allowBlank="1" showErrorMessage="1" promptTitle="Select voting for sensors" sqref="I2:I6">
      <formula1>VotCat</formula1>
    </dataValidation>
    <dataValidation type="list" allowBlank="1" showInputMessage="1" showErrorMessage="1" sqref="F2:F6">
      <formula1>"A,B"</formula1>
    </dataValidation>
    <dataValidation type="list" allowBlank="1" showInputMessage="1" showErrorMessage="1" sqref="L2:L6">
      <formula1>SFF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Background</vt:lpstr>
      <vt:lpstr>Worksheet</vt:lpstr>
      <vt:lpstr>ArCA</vt:lpstr>
      <vt:lpstr>ArCB</vt:lpstr>
      <vt:lpstr>CalcPFD</vt:lpstr>
      <vt:lpstr>HFT</vt:lpstr>
      <vt:lpstr>SFF</vt:lpstr>
      <vt:lpstr>VotCat</vt:lpstr>
      <vt:lpstr>VotCatHFT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Baghaei</dc:creator>
  <cp:lastModifiedBy>Baghaei</cp:lastModifiedBy>
  <dcterms:created xsi:type="dcterms:W3CDTF">2018-07-13T05:56:25Z</dcterms:created>
  <dcterms:modified xsi:type="dcterms:W3CDTF">2018-10-25T10:05:09Z</dcterms:modified>
</cp:coreProperties>
</file>