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\Desktop\New folder\"/>
    </mc:Choice>
  </mc:AlternateContent>
  <bookViews>
    <workbookView xWindow="480" yWindow="408" windowWidth="22992" windowHeight="9228" activeTab="6"/>
  </bookViews>
  <sheets>
    <sheet name="52-V-930" sheetId="1" r:id="rId1"/>
    <sheet name="HHHLL" sheetId="8" r:id="rId2"/>
    <sheet name="HHLL" sheetId="9" r:id="rId3"/>
    <sheet name="HLL" sheetId="10" r:id="rId4"/>
    <sheet name="LLL" sheetId="11" r:id="rId5"/>
    <sheet name="LLLL" sheetId="12" r:id="rId6"/>
    <sheet name="calculation" sheetId="13" r:id="rId7"/>
  </sheets>
  <externalReferences>
    <externalReference r:id="rId8"/>
    <externalReference r:id="rId9"/>
  </externalReferences>
  <definedNames>
    <definedName name="_Order1" hidden="1">255</definedName>
    <definedName name="_Order2" hidden="1">255</definedName>
    <definedName name="bga" localSheetId="1">#REF!</definedName>
    <definedName name="bga" localSheetId="2">#REF!</definedName>
    <definedName name="bga" localSheetId="3">#REF!</definedName>
    <definedName name="bga" localSheetId="4">#REF!</definedName>
    <definedName name="bga" localSheetId="5">#REF!</definedName>
    <definedName name="bga">#REF!</definedName>
    <definedName name="bp" localSheetId="1">#REF!</definedName>
    <definedName name="bp" localSheetId="2">#REF!</definedName>
    <definedName name="bp" localSheetId="3">#REF!</definedName>
    <definedName name="bp" localSheetId="4">#REF!</definedName>
    <definedName name="bp" localSheetId="5">#REF!</definedName>
    <definedName name="bp">#REF!</definedName>
    <definedName name="CK" localSheetId="1">#REF!</definedName>
    <definedName name="CK" localSheetId="2">#REF!</definedName>
    <definedName name="CK" localSheetId="3">#REF!</definedName>
    <definedName name="CK" localSheetId="4">#REF!</definedName>
    <definedName name="CK" localSheetId="5">#REF!</definedName>
    <definedName name="CK">#REF!</definedName>
    <definedName name="Diam">[1]Volumi!$B$6</definedName>
    <definedName name="FACTORS" localSheetId="1">#REF!</definedName>
    <definedName name="FACTORS" localSheetId="2">#REF!</definedName>
    <definedName name="FACTORS" localSheetId="3">#REF!</definedName>
    <definedName name="FACTORS" localSheetId="4">#REF!</definedName>
    <definedName name="FACTORS" localSheetId="5">#REF!</definedName>
    <definedName name="FACTORS">#REF!</definedName>
    <definedName name="fm" localSheetId="1">#REF!</definedName>
    <definedName name="fm" localSheetId="2">#REF!</definedName>
    <definedName name="fm" localSheetId="3">#REF!</definedName>
    <definedName name="fm" localSheetId="4">#REF!</definedName>
    <definedName name="fm" localSheetId="5">#REF!</definedName>
    <definedName name="fm">#REF!</definedName>
    <definedName name="INT_DIAM" localSheetId="1">#REF!</definedName>
    <definedName name="INT_DIAM" localSheetId="2">#REF!</definedName>
    <definedName name="INT_DIAM" localSheetId="3">#REF!</definedName>
    <definedName name="INT_DIAM" localSheetId="4">#REF!</definedName>
    <definedName name="INT_DIAM" localSheetId="5">#REF!</definedName>
    <definedName name="INT_DIAM">#REF!</definedName>
    <definedName name="kl" localSheetId="1">#REF!</definedName>
    <definedName name="kl" localSheetId="2">#REF!</definedName>
    <definedName name="kl" localSheetId="3">#REF!</definedName>
    <definedName name="kl" localSheetId="4">#REF!</definedName>
    <definedName name="kl" localSheetId="5">#REF!</definedName>
    <definedName name="kl">#REF!</definedName>
    <definedName name="KR" localSheetId="1">#REF!</definedName>
    <definedName name="KR" localSheetId="2">#REF!</definedName>
    <definedName name="KR" localSheetId="3">#REF!</definedName>
    <definedName name="KR" localSheetId="4">#REF!</definedName>
    <definedName name="KR" localSheetId="5">#REF!</definedName>
    <definedName name="KR">#REF!</definedName>
    <definedName name="LENGHTS" localSheetId="1">#REF!</definedName>
    <definedName name="LENGHTS" localSheetId="2">#REF!</definedName>
    <definedName name="LENGHTS" localSheetId="3">#REF!</definedName>
    <definedName name="LENGHTS" localSheetId="4">#REF!</definedName>
    <definedName name="LENGHTS" localSheetId="5">#REF!</definedName>
    <definedName name="LENGHTS">#REF!</definedName>
    <definedName name="Lun">[1]Volumi!$E$6</definedName>
    <definedName name="Lung">[1]Volumi!$E$6</definedName>
    <definedName name="_xlnm.Print_Area" localSheetId="0">'52-V-930'!$A$1:$K$63</definedName>
    <definedName name="_xlnm.Print_Area" localSheetId="1">HHHLL!$A$1:$K$63</definedName>
    <definedName name="_xlnm.Print_Area" localSheetId="2">HHLL!$A$1:$K$63</definedName>
    <definedName name="_xlnm.Print_Area" localSheetId="3">HLL!$A$1:$K$63</definedName>
    <definedName name="_xlnm.Print_Area" localSheetId="4">LLL!$A$1:$K$63</definedName>
    <definedName name="_xlnm.Print_Area" localSheetId="5">LLLL!$A$1:$K$63</definedName>
    <definedName name="RA">'[2]Pipe Calc'!$A$11:$BI$46</definedName>
    <definedName name="Rgas" localSheetId="1">#REF!</definedName>
    <definedName name="Rgas" localSheetId="2">#REF!</definedName>
    <definedName name="Rgas" localSheetId="3">#REF!</definedName>
    <definedName name="Rgas" localSheetId="4">#REF!</definedName>
    <definedName name="Rgas" localSheetId="5">#REF!</definedName>
    <definedName name="Rgas">#REF!</definedName>
    <definedName name="rhokl" localSheetId="1">#REF!</definedName>
    <definedName name="rhokl" localSheetId="2">#REF!</definedName>
    <definedName name="rhokl" localSheetId="3">#REF!</definedName>
    <definedName name="rhokl" localSheetId="4">#REF!</definedName>
    <definedName name="rhokl" localSheetId="5">#REF!</definedName>
    <definedName name="rhokl">#REF!</definedName>
    <definedName name="ROUGHNESS" localSheetId="1">#REF!</definedName>
    <definedName name="ROUGHNESS" localSheetId="2">#REF!</definedName>
    <definedName name="ROUGHNESS" localSheetId="3">#REF!</definedName>
    <definedName name="ROUGHNESS" localSheetId="4">#REF!</definedName>
    <definedName name="ROUGHNESS" localSheetId="5">#REF!</definedName>
    <definedName name="ROUGHNESS">#REF!</definedName>
    <definedName name="RUA">'[2]Pipe Calc'!$AF$1:$BI$2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2" l="1"/>
  <c r="C32" i="11"/>
  <c r="C32" i="10"/>
  <c r="C32" i="9"/>
  <c r="C32" i="8"/>
  <c r="C30" i="8" l="1"/>
  <c r="C28" i="8"/>
  <c r="C40" i="12"/>
  <c r="L99" i="12" s="1"/>
  <c r="C36" i="12"/>
  <c r="L95" i="12" s="1"/>
  <c r="L108" i="12" s="1"/>
  <c r="C34" i="12"/>
  <c r="C30" i="12"/>
  <c r="C28" i="12"/>
  <c r="D93" i="12" s="1"/>
  <c r="C40" i="11"/>
  <c r="D99" i="11" s="1"/>
  <c r="C36" i="11"/>
  <c r="D97" i="11" s="1"/>
  <c r="C34" i="11"/>
  <c r="D96" i="11" s="1"/>
  <c r="C30" i="11"/>
  <c r="H79" i="11" s="1"/>
  <c r="H81" i="11" s="1"/>
  <c r="C28" i="11"/>
  <c r="D93" i="11" s="1"/>
  <c r="C40" i="10"/>
  <c r="L99" i="10" s="1"/>
  <c r="C36" i="10"/>
  <c r="D97" i="10" s="1"/>
  <c r="C34" i="10"/>
  <c r="D96" i="10" s="1"/>
  <c r="C30" i="10"/>
  <c r="L93" i="10" s="1"/>
  <c r="C28" i="10"/>
  <c r="D93" i="10" s="1"/>
  <c r="C40" i="9"/>
  <c r="L99" i="9" s="1"/>
  <c r="C36" i="9"/>
  <c r="D97" i="9" s="1"/>
  <c r="C34" i="9"/>
  <c r="D96" i="9" s="1"/>
  <c r="C30" i="9"/>
  <c r="C28" i="9"/>
  <c r="C40" i="8"/>
  <c r="L99" i="8" s="1"/>
  <c r="C36" i="8"/>
  <c r="D97" i="8" s="1"/>
  <c r="C34" i="8"/>
  <c r="O28" i="13"/>
  <c r="F24" i="13"/>
  <c r="E24" i="13"/>
  <c r="I24" i="13" s="1"/>
  <c r="F23" i="13"/>
  <c r="E23" i="13"/>
  <c r="I23" i="13" s="1"/>
  <c r="F22" i="13"/>
  <c r="E22" i="13"/>
  <c r="I22" i="13" s="1"/>
  <c r="F21" i="13"/>
  <c r="E21" i="13"/>
  <c r="I21" i="13" s="1"/>
  <c r="F20" i="13"/>
  <c r="E20" i="13"/>
  <c r="I20" i="13" s="1"/>
  <c r="D97" i="12"/>
  <c r="D96" i="12"/>
  <c r="D94" i="12"/>
  <c r="L93" i="12"/>
  <c r="L79" i="12"/>
  <c r="D57" i="12" s="1"/>
  <c r="D79" i="12"/>
  <c r="D47" i="12" s="1"/>
  <c r="D95" i="12"/>
  <c r="L95" i="11"/>
  <c r="L97" i="11" s="1"/>
  <c r="D94" i="11"/>
  <c r="L93" i="11"/>
  <c r="L79" i="11"/>
  <c r="D57" i="11" s="1"/>
  <c r="C38" i="11"/>
  <c r="L85" i="11" s="1"/>
  <c r="L87" i="11" s="1"/>
  <c r="D59" i="11" s="1"/>
  <c r="L93" i="9"/>
  <c r="D93" i="9"/>
  <c r="D96" i="8"/>
  <c r="L95" i="8"/>
  <c r="L97" i="8" s="1"/>
  <c r="D94" i="8"/>
  <c r="D93" i="8"/>
  <c r="C38" i="8"/>
  <c r="D81" i="12" l="1"/>
  <c r="D49" i="12" s="1"/>
  <c r="D83" i="12"/>
  <c r="D85" i="12" s="1"/>
  <c r="D51" i="12" s="1"/>
  <c r="F40" i="12"/>
  <c r="D99" i="12"/>
  <c r="F40" i="10"/>
  <c r="D81" i="10"/>
  <c r="H83" i="10" s="1"/>
  <c r="H49" i="10" s="1"/>
  <c r="D99" i="10"/>
  <c r="D81" i="9"/>
  <c r="D49" i="9" s="1"/>
  <c r="D99" i="9"/>
  <c r="D79" i="11"/>
  <c r="D47" i="11" s="1"/>
  <c r="D81" i="11"/>
  <c r="H83" i="11" s="1"/>
  <c r="D94" i="10"/>
  <c r="D83" i="11"/>
  <c r="D85" i="11" s="1"/>
  <c r="D51" i="11" s="1"/>
  <c r="L79" i="8"/>
  <c r="D57" i="8" s="1"/>
  <c r="C38" i="12"/>
  <c r="L85" i="12" s="1"/>
  <c r="L87" i="12" s="1"/>
  <c r="L95" i="10"/>
  <c r="L108" i="10" s="1"/>
  <c r="L79" i="10"/>
  <c r="D57" i="10" s="1"/>
  <c r="C38" i="10"/>
  <c r="L85" i="10" s="1"/>
  <c r="L87" i="10" s="1"/>
  <c r="D59" i="10" s="1"/>
  <c r="L99" i="11"/>
  <c r="F40" i="11"/>
  <c r="D98" i="11"/>
  <c r="D101" i="11" s="1"/>
  <c r="D98" i="10"/>
  <c r="D83" i="10"/>
  <c r="D85" i="10" s="1"/>
  <c r="D51" i="10" s="1"/>
  <c r="D79" i="10"/>
  <c r="F40" i="9"/>
  <c r="L79" i="9"/>
  <c r="D57" i="9" s="1"/>
  <c r="L95" i="9"/>
  <c r="L97" i="9" s="1"/>
  <c r="BP104" i="9" s="1"/>
  <c r="C38" i="9"/>
  <c r="D79" i="9"/>
  <c r="D47" i="9" s="1"/>
  <c r="D83" i="9"/>
  <c r="D85" i="9" s="1"/>
  <c r="D51" i="9" s="1"/>
  <c r="D94" i="9"/>
  <c r="D99" i="8"/>
  <c r="D83" i="8"/>
  <c r="D85" i="8" s="1"/>
  <c r="D51" i="8" s="1"/>
  <c r="H79" i="8"/>
  <c r="H81" i="8" s="1"/>
  <c r="H47" i="8" s="1"/>
  <c r="D81" i="8"/>
  <c r="H83" i="8" s="1"/>
  <c r="H49" i="8" s="1"/>
  <c r="F40" i="8"/>
  <c r="L93" i="8"/>
  <c r="D79" i="8"/>
  <c r="BH104" i="9"/>
  <c r="AZ104" i="9"/>
  <c r="CS104" i="8"/>
  <c r="CS108" i="8" s="1"/>
  <c r="BF104" i="8"/>
  <c r="BF108" i="8" s="1"/>
  <c r="Z104" i="8"/>
  <c r="AP104" i="8"/>
  <c r="DD104" i="8"/>
  <c r="DD106" i="8" s="1"/>
  <c r="AH104" i="8"/>
  <c r="CI104" i="8"/>
  <c r="AX104" i="8"/>
  <c r="AX108" i="8" s="1"/>
  <c r="R104" i="8"/>
  <c r="R108" i="8" s="1"/>
  <c r="BX104" i="8"/>
  <c r="BN104" i="8"/>
  <c r="DG104" i="11"/>
  <c r="DG106" i="11" s="1"/>
  <c r="Z104" i="11"/>
  <c r="Z106" i="11" s="1"/>
  <c r="CL104" i="11"/>
  <c r="BP104" i="11"/>
  <c r="BP106" i="11" s="1"/>
  <c r="AU104" i="11"/>
  <c r="AU106" i="11" s="1"/>
  <c r="H79" i="12"/>
  <c r="H81" i="12" s="1"/>
  <c r="H47" i="12" s="1"/>
  <c r="DH104" i="8"/>
  <c r="D95" i="11"/>
  <c r="D100" i="11" s="1"/>
  <c r="D87" i="12"/>
  <c r="D98" i="12"/>
  <c r="D101" i="12" s="1"/>
  <c r="H83" i="12"/>
  <c r="D100" i="12"/>
  <c r="L97" i="12"/>
  <c r="DH104" i="12"/>
  <c r="DH108" i="12" s="1"/>
  <c r="H47" i="11"/>
  <c r="DE104" i="11"/>
  <c r="DA104" i="11"/>
  <c r="DA108" i="11" s="1"/>
  <c r="CW104" i="11"/>
  <c r="CS104" i="11"/>
  <c r="CS106" i="11" s="1"/>
  <c r="CO104" i="11"/>
  <c r="CO106" i="11" s="1"/>
  <c r="CK104" i="11"/>
  <c r="CK108" i="11" s="1"/>
  <c r="CG104" i="11"/>
  <c r="CC104" i="11"/>
  <c r="CC106" i="11" s="1"/>
  <c r="BY104" i="11"/>
  <c r="BY108" i="11" s="1"/>
  <c r="BU104" i="11"/>
  <c r="BQ104" i="11"/>
  <c r="BM104" i="11"/>
  <c r="BM106" i="11" s="1"/>
  <c r="BI104" i="11"/>
  <c r="BI108" i="11" s="1"/>
  <c r="BE104" i="11"/>
  <c r="BA104" i="11"/>
  <c r="AW104" i="11"/>
  <c r="AW106" i="11" s="1"/>
  <c r="AS104" i="11"/>
  <c r="AS108" i="11" s="1"/>
  <c r="AO104" i="11"/>
  <c r="AO108" i="11" s="1"/>
  <c r="AK104" i="11"/>
  <c r="AG104" i="11"/>
  <c r="AG106" i="11" s="1"/>
  <c r="AC104" i="11"/>
  <c r="AC106" i="11" s="1"/>
  <c r="Y104" i="11"/>
  <c r="Y108" i="11" s="1"/>
  <c r="U104" i="11"/>
  <c r="Q104" i="11"/>
  <c r="Q106" i="11" s="1"/>
  <c r="M104" i="11"/>
  <c r="M108" i="11" s="1"/>
  <c r="DF104" i="11"/>
  <c r="CZ104" i="11"/>
  <c r="CU104" i="11"/>
  <c r="CU106" i="11" s="1"/>
  <c r="CP104" i="11"/>
  <c r="CP108" i="11" s="1"/>
  <c r="CJ104" i="11"/>
  <c r="CJ106" i="11" s="1"/>
  <c r="CE104" i="11"/>
  <c r="CE106" i="11" s="1"/>
  <c r="BZ104" i="11"/>
  <c r="BZ106" i="11" s="1"/>
  <c r="BT104" i="11"/>
  <c r="BT106" i="11" s="1"/>
  <c r="BO104" i="11"/>
  <c r="BJ104" i="11"/>
  <c r="BJ108" i="11" s="1"/>
  <c r="BD104" i="11"/>
  <c r="BD108" i="11" s="1"/>
  <c r="AY104" i="11"/>
  <c r="AY108" i="11" s="1"/>
  <c r="AT104" i="11"/>
  <c r="AN104" i="11"/>
  <c r="AN108" i="11" s="1"/>
  <c r="AI104" i="11"/>
  <c r="AI106" i="11" s="1"/>
  <c r="AD104" i="11"/>
  <c r="AD108" i="11" s="1"/>
  <c r="X104" i="11"/>
  <c r="X106" i="11" s="1"/>
  <c r="S104" i="11"/>
  <c r="S108" i="11" s="1"/>
  <c r="N104" i="11"/>
  <c r="N106" i="11" s="1"/>
  <c r="DD104" i="11"/>
  <c r="DD108" i="11" s="1"/>
  <c r="CY104" i="11"/>
  <c r="CY108" i="11" s="1"/>
  <c r="CT104" i="11"/>
  <c r="CT108" i="11" s="1"/>
  <c r="CN104" i="11"/>
  <c r="CN106" i="11" s="1"/>
  <c r="CI104" i="11"/>
  <c r="CD104" i="11"/>
  <c r="BX104" i="11"/>
  <c r="BX108" i="11" s="1"/>
  <c r="BS104" i="11"/>
  <c r="BS108" i="11" s="1"/>
  <c r="BN104" i="11"/>
  <c r="BH104" i="11"/>
  <c r="BH106" i="11" s="1"/>
  <c r="BC104" i="11"/>
  <c r="BC108" i="11" s="1"/>
  <c r="AX104" i="11"/>
  <c r="AX106" i="11" s="1"/>
  <c r="AX114" i="11" s="1"/>
  <c r="AR104" i="11"/>
  <c r="AR108" i="11" s="1"/>
  <c r="AM104" i="11"/>
  <c r="AH104" i="11"/>
  <c r="AH108" i="11" s="1"/>
  <c r="AB104" i="11"/>
  <c r="AB106" i="11" s="1"/>
  <c r="W104" i="11"/>
  <c r="W106" i="11" s="1"/>
  <c r="R104" i="11"/>
  <c r="R108" i="11" s="1"/>
  <c r="L104" i="11"/>
  <c r="L106" i="11" s="1"/>
  <c r="DC104" i="11"/>
  <c r="DC106" i="11" s="1"/>
  <c r="CX104" i="11"/>
  <c r="CR104" i="11"/>
  <c r="CR108" i="11" s="1"/>
  <c r="CM104" i="11"/>
  <c r="CM106" i="11" s="1"/>
  <c r="CH104" i="11"/>
  <c r="CH106" i="11" s="1"/>
  <c r="CB104" i="11"/>
  <c r="BW104" i="11"/>
  <c r="BR104" i="11"/>
  <c r="BR106" i="11" s="1"/>
  <c r="BL104" i="11"/>
  <c r="BL108" i="11" s="1"/>
  <c r="BG104" i="11"/>
  <c r="BG106" i="11" s="1"/>
  <c r="BB104" i="11"/>
  <c r="BB106" i="11" s="1"/>
  <c r="AV104" i="11"/>
  <c r="AV108" i="11" s="1"/>
  <c r="AQ104" i="11"/>
  <c r="AQ106" i="11" s="1"/>
  <c r="AL104" i="11"/>
  <c r="AF104" i="11"/>
  <c r="AF108" i="11" s="1"/>
  <c r="AA104" i="11"/>
  <c r="AA106" i="11" s="1"/>
  <c r="V104" i="11"/>
  <c r="V106" i="11" s="1"/>
  <c r="P104" i="11"/>
  <c r="P108" i="11" s="1"/>
  <c r="AE104" i="11"/>
  <c r="AE106" i="11" s="1"/>
  <c r="AZ104" i="11"/>
  <c r="AZ106" i="11" s="1"/>
  <c r="BV104" i="11"/>
  <c r="CQ104" i="11"/>
  <c r="CQ106" i="11" s="1"/>
  <c r="O104" i="11"/>
  <c r="O106" i="11" s="1"/>
  <c r="AJ104" i="11"/>
  <c r="AJ106" i="11" s="1"/>
  <c r="BF104" i="11"/>
  <c r="CA104" i="11"/>
  <c r="CA106" i="11" s="1"/>
  <c r="CV104" i="11"/>
  <c r="CV108" i="11" s="1"/>
  <c r="Z108" i="11"/>
  <c r="T104" i="11"/>
  <c r="T106" i="11" s="1"/>
  <c r="AP104" i="11"/>
  <c r="BK104" i="11"/>
  <c r="BK106" i="11" s="1"/>
  <c r="CF104" i="11"/>
  <c r="CF108" i="11" s="1"/>
  <c r="DB104" i="11"/>
  <c r="CI108" i="11"/>
  <c r="CA108" i="11"/>
  <c r="DH104" i="11"/>
  <c r="DH108" i="11" s="1"/>
  <c r="L108" i="11"/>
  <c r="BM108" i="11"/>
  <c r="CN108" i="11"/>
  <c r="DD106" i="11"/>
  <c r="AR106" i="11"/>
  <c r="BN106" i="11"/>
  <c r="CI106" i="11"/>
  <c r="BN108" i="11"/>
  <c r="BT108" i="11"/>
  <c r="AD106" i="11"/>
  <c r="AY106" i="11"/>
  <c r="D47" i="10"/>
  <c r="DB104" i="9"/>
  <c r="DB106" i="9" s="1"/>
  <c r="CX104" i="9"/>
  <c r="CX108" i="9" s="1"/>
  <c r="CH104" i="9"/>
  <c r="BZ104" i="9"/>
  <c r="BJ104" i="9"/>
  <c r="BJ106" i="9" s="1"/>
  <c r="BF104" i="9"/>
  <c r="AP104" i="9"/>
  <c r="AL104" i="9"/>
  <c r="AL106" i="9" s="1"/>
  <c r="V104" i="9"/>
  <c r="V106" i="9" s="1"/>
  <c r="DE104" i="9"/>
  <c r="DE106" i="9" s="1"/>
  <c r="CO104" i="9"/>
  <c r="CO108" i="9" s="1"/>
  <c r="CK104" i="9"/>
  <c r="CK106" i="9" s="1"/>
  <c r="BU104" i="9"/>
  <c r="BQ104" i="9"/>
  <c r="BQ108" i="9" s="1"/>
  <c r="BA104" i="9"/>
  <c r="BA108" i="9" s="1"/>
  <c r="AS104" i="9"/>
  <c r="AS108" i="9" s="1"/>
  <c r="AC104" i="9"/>
  <c r="AC108" i="9" s="1"/>
  <c r="Y104" i="9"/>
  <c r="Y106" i="9" s="1"/>
  <c r="O104" i="9"/>
  <c r="O106" i="9" s="1"/>
  <c r="AE104" i="9"/>
  <c r="AE106" i="9" s="1"/>
  <c r="CQ104" i="9"/>
  <c r="CQ106" i="9" s="1"/>
  <c r="BH108" i="9"/>
  <c r="X104" i="9"/>
  <c r="X106" i="9" s="1"/>
  <c r="AF104" i="9"/>
  <c r="BL104" i="9"/>
  <c r="BT104" i="9"/>
  <c r="BT108" i="9" s="1"/>
  <c r="CZ104" i="9"/>
  <c r="CZ108" i="9" s="1"/>
  <c r="V108" i="9"/>
  <c r="AM104" i="9"/>
  <c r="BC104" i="9"/>
  <c r="BC106" i="9" s="1"/>
  <c r="BH106" i="9"/>
  <c r="S104" i="9"/>
  <c r="AY104" i="9"/>
  <c r="AY108" i="9" s="1"/>
  <c r="BG104" i="9"/>
  <c r="CM104" i="9"/>
  <c r="CM106" i="9" s="1"/>
  <c r="CU104" i="9"/>
  <c r="CU108" i="9" s="1"/>
  <c r="CH106" i="9"/>
  <c r="D101" i="8"/>
  <c r="AH108" i="8"/>
  <c r="D98" i="8"/>
  <c r="L85" i="8"/>
  <c r="L87" i="8" s="1"/>
  <c r="D59" i="8" s="1"/>
  <c r="DF104" i="8"/>
  <c r="DB104" i="8"/>
  <c r="DB108" i="8" s="1"/>
  <c r="CX104" i="8"/>
  <c r="CT104" i="8"/>
  <c r="CP104" i="8"/>
  <c r="CL104" i="8"/>
  <c r="CH104" i="8"/>
  <c r="CD104" i="8"/>
  <c r="BZ104" i="8"/>
  <c r="BV104" i="8"/>
  <c r="BR104" i="8"/>
  <c r="DG104" i="8"/>
  <c r="DG108" i="8" s="1"/>
  <c r="DA104" i="8"/>
  <c r="DA108" i="8" s="1"/>
  <c r="CV104" i="8"/>
  <c r="CV108" i="8" s="1"/>
  <c r="CQ104" i="8"/>
  <c r="CK104" i="8"/>
  <c r="CF104" i="8"/>
  <c r="CF108" i="8" s="1"/>
  <c r="CA104" i="8"/>
  <c r="BU104" i="8"/>
  <c r="BU108" i="8" s="1"/>
  <c r="BP104" i="8"/>
  <c r="BP108" i="8" s="1"/>
  <c r="BL104" i="8"/>
  <c r="BH104" i="8"/>
  <c r="BH108" i="8" s="1"/>
  <c r="BD104" i="8"/>
  <c r="AZ104" i="8"/>
  <c r="AV104" i="8"/>
  <c r="AR104" i="8"/>
  <c r="AN104" i="8"/>
  <c r="AN108" i="8" s="1"/>
  <c r="AJ104" i="8"/>
  <c r="AJ108" i="8" s="1"/>
  <c r="AF104" i="8"/>
  <c r="AB104" i="8"/>
  <c r="X104" i="8"/>
  <c r="T104" i="8"/>
  <c r="T108" i="8" s="1"/>
  <c r="P104" i="8"/>
  <c r="L104" i="8"/>
  <c r="DE104" i="8"/>
  <c r="CZ104" i="8"/>
  <c r="CZ108" i="8" s="1"/>
  <c r="CU104" i="8"/>
  <c r="CU108" i="8" s="1"/>
  <c r="CO104" i="8"/>
  <c r="CO108" i="8" s="1"/>
  <c r="CJ104" i="8"/>
  <c r="CE104" i="8"/>
  <c r="BY104" i="8"/>
  <c r="BY108" i="8" s="1"/>
  <c r="BT104" i="8"/>
  <c r="BT108" i="8" s="1"/>
  <c r="BO104" i="8"/>
  <c r="BK104" i="8"/>
  <c r="BG104" i="8"/>
  <c r="BC104" i="8"/>
  <c r="AY104" i="8"/>
  <c r="AY108" i="8" s="1"/>
  <c r="AU104" i="8"/>
  <c r="AU108" i="8" s="1"/>
  <c r="AQ104" i="8"/>
  <c r="AM104" i="8"/>
  <c r="AI104" i="8"/>
  <c r="AE104" i="8"/>
  <c r="AE108" i="8" s="1"/>
  <c r="AA104" i="8"/>
  <c r="W104" i="8"/>
  <c r="S104" i="8"/>
  <c r="O104" i="8"/>
  <c r="M104" i="8"/>
  <c r="M108" i="8" s="1"/>
  <c r="U104" i="8"/>
  <c r="U108" i="8" s="1"/>
  <c r="AC104" i="8"/>
  <c r="AK104" i="8"/>
  <c r="AS104" i="8"/>
  <c r="AS108" i="8" s="1"/>
  <c r="BA104" i="8"/>
  <c r="BI104" i="8"/>
  <c r="BI108" i="8" s="1"/>
  <c r="BQ104" i="8"/>
  <c r="CB104" i="8"/>
  <c r="CB108" i="8" s="1"/>
  <c r="CM104" i="8"/>
  <c r="CW104" i="8"/>
  <c r="CW108" i="8" s="1"/>
  <c r="N104" i="8"/>
  <c r="V104" i="8"/>
  <c r="AD104" i="8"/>
  <c r="AL104" i="8"/>
  <c r="AT104" i="8"/>
  <c r="BB104" i="8"/>
  <c r="BJ104" i="8"/>
  <c r="BS104" i="8"/>
  <c r="CC104" i="8"/>
  <c r="CC108" i="8" s="1"/>
  <c r="CN104" i="8"/>
  <c r="CY104" i="8"/>
  <c r="Q104" i="8"/>
  <c r="Q108" i="8" s="1"/>
  <c r="Y104" i="8"/>
  <c r="Y108" i="8" s="1"/>
  <c r="AG104" i="8"/>
  <c r="AG108" i="8" s="1"/>
  <c r="AO104" i="8"/>
  <c r="AO108" i="8" s="1"/>
  <c r="AW104" i="8"/>
  <c r="AW108" i="8" s="1"/>
  <c r="BE104" i="8"/>
  <c r="BE108" i="8" s="1"/>
  <c r="BM104" i="8"/>
  <c r="BM108" i="8" s="1"/>
  <c r="BW104" i="8"/>
  <c r="CG104" i="8"/>
  <c r="CG108" i="8" s="1"/>
  <c r="CR104" i="8"/>
  <c r="DC104" i="8"/>
  <c r="AB108" i="8"/>
  <c r="L108" i="8"/>
  <c r="N108" i="8"/>
  <c r="AW106" i="8"/>
  <c r="AP108" i="8"/>
  <c r="CQ108" i="8"/>
  <c r="H85" i="10" l="1"/>
  <c r="H51" i="10" s="1"/>
  <c r="D49" i="10"/>
  <c r="D49" i="11"/>
  <c r="H49" i="11"/>
  <c r="H85" i="11"/>
  <c r="H51" i="11" s="1"/>
  <c r="D101" i="10"/>
  <c r="H83" i="9"/>
  <c r="H85" i="9" s="1"/>
  <c r="H51" i="9" s="1"/>
  <c r="D87" i="8"/>
  <c r="D87" i="11"/>
  <c r="BN112" i="11"/>
  <c r="AR114" i="11"/>
  <c r="BH108" i="11"/>
  <c r="BO104" i="9"/>
  <c r="BO108" i="9" s="1"/>
  <c r="AA104" i="9"/>
  <c r="AA108" i="9" s="1"/>
  <c r="BS104" i="9"/>
  <c r="BS106" i="9" s="1"/>
  <c r="BJ108" i="9"/>
  <c r="CJ104" i="9"/>
  <c r="CJ106" i="9" s="1"/>
  <c r="CK114" i="9" s="1"/>
  <c r="AN104" i="9"/>
  <c r="AN108" i="9" s="1"/>
  <c r="L108" i="9"/>
  <c r="BK104" i="9"/>
  <c r="BK106" i="9" s="1"/>
  <c r="U104" i="9"/>
  <c r="U108" i="9" s="1"/>
  <c r="AO104" i="9"/>
  <c r="BI104" i="9"/>
  <c r="BI108" i="9" s="1"/>
  <c r="CG104" i="9"/>
  <c r="CG108" i="9" s="1"/>
  <c r="DA104" i="9"/>
  <c r="AD104" i="9"/>
  <c r="BB104" i="9"/>
  <c r="BV104" i="9"/>
  <c r="CP104" i="9"/>
  <c r="CP106" i="9" s="1"/>
  <c r="CQ114" i="9" s="1"/>
  <c r="DH104" i="10"/>
  <c r="DH106" i="10" s="1"/>
  <c r="CP106" i="11"/>
  <c r="CJ108" i="11"/>
  <c r="CY106" i="11"/>
  <c r="R106" i="11"/>
  <c r="R114" i="11" s="1"/>
  <c r="AB108" i="11"/>
  <c r="AC110" i="11" s="1"/>
  <c r="W108" i="11"/>
  <c r="DC108" i="11"/>
  <c r="L97" i="10"/>
  <c r="CF104" i="9"/>
  <c r="CF108" i="9" s="1"/>
  <c r="CE104" i="9"/>
  <c r="AI104" i="9"/>
  <c r="AI108" i="9" s="1"/>
  <c r="CY104" i="9"/>
  <c r="CY106" i="9" s="1"/>
  <c r="CP108" i="9"/>
  <c r="CR104" i="9"/>
  <c r="BD104" i="9"/>
  <c r="BD108" i="9" s="1"/>
  <c r="DE108" i="9"/>
  <c r="CA104" i="9"/>
  <c r="CA108" i="9" s="1"/>
  <c r="M104" i="9"/>
  <c r="M108" i="9" s="1"/>
  <c r="AK104" i="9"/>
  <c r="AK108" i="9" s="1"/>
  <c r="BE104" i="9"/>
  <c r="BE106" i="9" s="1"/>
  <c r="BY104" i="9"/>
  <c r="BY108" i="9" s="1"/>
  <c r="CW104" i="9"/>
  <c r="CW108" i="9" s="1"/>
  <c r="Z104" i="9"/>
  <c r="AT104" i="9"/>
  <c r="AT108" i="9" s="1"/>
  <c r="BR104" i="9"/>
  <c r="CL104" i="9"/>
  <c r="DF104" i="9"/>
  <c r="DF106" i="9" s="1"/>
  <c r="X108" i="11"/>
  <c r="X112" i="11" s="1"/>
  <c r="O108" i="11"/>
  <c r="O112" i="11" s="1"/>
  <c r="CQ108" i="11"/>
  <c r="T104" i="9"/>
  <c r="T106" i="9" s="1"/>
  <c r="CM108" i="9"/>
  <c r="CZ104" i="10"/>
  <c r="BK104" i="10"/>
  <c r="AT104" i="10"/>
  <c r="N104" i="10"/>
  <c r="AI104" i="10"/>
  <c r="AI106" i="10" s="1"/>
  <c r="BX104" i="10"/>
  <c r="AB104" i="10"/>
  <c r="AR104" i="10"/>
  <c r="AR108" i="10" s="1"/>
  <c r="CV104" i="10"/>
  <c r="CV106" i="10" s="1"/>
  <c r="CV114" i="10" s="1"/>
  <c r="Q104" i="10"/>
  <c r="BM104" i="10"/>
  <c r="BM106" i="10" s="1"/>
  <c r="CG104" i="10"/>
  <c r="CG108" i="10" s="1"/>
  <c r="CU104" i="10"/>
  <c r="CU106" i="10" s="1"/>
  <c r="T108" i="11"/>
  <c r="AF106" i="11"/>
  <c r="AF114" i="11" s="1"/>
  <c r="CV106" i="11"/>
  <c r="AE108" i="11"/>
  <c r="DH106" i="12"/>
  <c r="BX104" i="9"/>
  <c r="BX106" i="9" s="1"/>
  <c r="N104" i="9"/>
  <c r="CV104" i="9"/>
  <c r="DD110" i="11"/>
  <c r="X108" i="9"/>
  <c r="BJ106" i="11"/>
  <c r="AV106" i="11"/>
  <c r="AW110" i="11" s="1"/>
  <c r="DD112" i="11"/>
  <c r="CE108" i="11"/>
  <c r="DA106" i="8"/>
  <c r="CN104" i="10"/>
  <c r="BB104" i="10"/>
  <c r="BB106" i="10" s="1"/>
  <c r="AQ104" i="10"/>
  <c r="AQ108" i="10" s="1"/>
  <c r="AX104" i="10"/>
  <c r="R104" i="10"/>
  <c r="BD104" i="10"/>
  <c r="BD106" i="10" s="1"/>
  <c r="BU104" i="10"/>
  <c r="AC104" i="10"/>
  <c r="AS104" i="10"/>
  <c r="AS106" i="10" s="1"/>
  <c r="CW104" i="10"/>
  <c r="CA104" i="10"/>
  <c r="CR106" i="11"/>
  <c r="CN112" i="11"/>
  <c r="AR104" i="9"/>
  <c r="CN104" i="9"/>
  <c r="AJ104" i="9"/>
  <c r="AJ108" i="9" s="1"/>
  <c r="D95" i="8"/>
  <c r="D100" i="8" s="1"/>
  <c r="F39" i="8" s="1"/>
  <c r="BY106" i="8"/>
  <c r="D47" i="8"/>
  <c r="BA106" i="8"/>
  <c r="U106" i="8"/>
  <c r="BT106" i="8"/>
  <c r="L106" i="8"/>
  <c r="AB106" i="8"/>
  <c r="AR106" i="8"/>
  <c r="BH106" i="8"/>
  <c r="CA106" i="8"/>
  <c r="BV106" i="8"/>
  <c r="CL106" i="8"/>
  <c r="AX106" i="8"/>
  <c r="AX110" i="8" s="1"/>
  <c r="F39" i="11"/>
  <c r="N108" i="11"/>
  <c r="CO108" i="11"/>
  <c r="CO112" i="11" s="1"/>
  <c r="BZ108" i="11"/>
  <c r="CA110" i="11" s="1"/>
  <c r="AC108" i="11"/>
  <c r="BL106" i="11"/>
  <c r="DH106" i="11"/>
  <c r="DH112" i="11" s="1"/>
  <c r="CC108" i="11"/>
  <c r="AW108" i="11"/>
  <c r="Q108" i="11"/>
  <c r="AU108" i="11"/>
  <c r="AV110" i="11" s="1"/>
  <c r="CM108" i="11"/>
  <c r="AX108" i="11"/>
  <c r="AY110" i="11" s="1"/>
  <c r="CH108" i="11"/>
  <c r="V108" i="11"/>
  <c r="W110" i="11" s="1"/>
  <c r="AQ108" i="11"/>
  <c r="DG108" i="11"/>
  <c r="AJ108" i="11"/>
  <c r="S106" i="11"/>
  <c r="S110" i="11" s="1"/>
  <c r="W114" i="11"/>
  <c r="AN106" i="11"/>
  <c r="BR108" i="11"/>
  <c r="AA108" i="11"/>
  <c r="AA112" i="11" s="1"/>
  <c r="BK114" i="11"/>
  <c r="CI114" i="11"/>
  <c r="DD114" i="11"/>
  <c r="BH112" i="11"/>
  <c r="AA110" i="11"/>
  <c r="AJ114" i="11"/>
  <c r="AA114" i="11"/>
  <c r="AD110" i="11"/>
  <c r="BN114" i="11"/>
  <c r="BN118" i="11" s="1"/>
  <c r="BL114" i="11"/>
  <c r="CN110" i="11"/>
  <c r="D87" i="10"/>
  <c r="CU108" i="10"/>
  <c r="AI108" i="10"/>
  <c r="D95" i="10"/>
  <c r="D100" i="10" s="1"/>
  <c r="H79" i="10"/>
  <c r="H81" i="10" s="1"/>
  <c r="D87" i="9"/>
  <c r="BP108" i="9"/>
  <c r="BP106" i="9"/>
  <c r="CZ106" i="9"/>
  <c r="CZ114" i="9" s="1"/>
  <c r="U106" i="9"/>
  <c r="U112" i="9" s="1"/>
  <c r="AE108" i="9"/>
  <c r="CQ108" i="9"/>
  <c r="L85" i="9"/>
  <c r="L87" i="9" s="1"/>
  <c r="D59" i="9" s="1"/>
  <c r="D98" i="9"/>
  <c r="D101" i="9" s="1"/>
  <c r="CX106" i="9"/>
  <c r="BA106" i="9"/>
  <c r="AA106" i="9"/>
  <c r="CJ108" i="9"/>
  <c r="CK108" i="9"/>
  <c r="DC104" i="9"/>
  <c r="DC106" i="9" s="1"/>
  <c r="BW104" i="9"/>
  <c r="BW106" i="9" s="1"/>
  <c r="AQ104" i="9"/>
  <c r="L104" i="9"/>
  <c r="L106" i="9" s="1"/>
  <c r="BD106" i="9"/>
  <c r="CI104" i="9"/>
  <c r="W104" i="9"/>
  <c r="W108" i="9" s="1"/>
  <c r="CH108" i="9"/>
  <c r="AL108" i="9"/>
  <c r="DH104" i="9"/>
  <c r="CB104" i="9"/>
  <c r="AV104" i="9"/>
  <c r="AV106" i="9" s="1"/>
  <c r="P104" i="9"/>
  <c r="BW108" i="9"/>
  <c r="T108" i="9"/>
  <c r="AV108" i="9"/>
  <c r="DB108" i="9"/>
  <c r="DG104" i="9"/>
  <c r="AU104" i="9"/>
  <c r="AU106" i="9" s="1"/>
  <c r="Q104" i="9"/>
  <c r="AG104" i="9"/>
  <c r="AG108" i="9" s="1"/>
  <c r="AW104" i="9"/>
  <c r="BM104" i="9"/>
  <c r="CC104" i="9"/>
  <c r="CC106" i="9" s="1"/>
  <c r="CS104" i="9"/>
  <c r="R104" i="9"/>
  <c r="R108" i="9" s="1"/>
  <c r="AH104" i="9"/>
  <c r="AH106" i="9" s="1"/>
  <c r="AX104" i="9"/>
  <c r="AX108" i="9" s="1"/>
  <c r="BN104" i="9"/>
  <c r="BN106" i="9" s="1"/>
  <c r="CD104" i="9"/>
  <c r="CD108" i="9" s="1"/>
  <c r="CT104" i="9"/>
  <c r="CT106" i="9" s="1"/>
  <c r="AB104" i="9"/>
  <c r="DD104" i="9"/>
  <c r="D95" i="9"/>
  <c r="D100" i="9" s="1"/>
  <c r="H79" i="9"/>
  <c r="H81" i="9" s="1"/>
  <c r="BD112" i="9"/>
  <c r="D49" i="8"/>
  <c r="DD108" i="8"/>
  <c r="CA108" i="8"/>
  <c r="BA108" i="8"/>
  <c r="Q106" i="8"/>
  <c r="AR108" i="8"/>
  <c r="BF106" i="8"/>
  <c r="Y106" i="8"/>
  <c r="BE106" i="8"/>
  <c r="CO106" i="8"/>
  <c r="CR106" i="8"/>
  <c r="CN106" i="8"/>
  <c r="CB106" i="8"/>
  <c r="CB112" i="8" s="1"/>
  <c r="CU106" i="8"/>
  <c r="P106" i="8"/>
  <c r="AF106" i="8"/>
  <c r="AV106" i="8"/>
  <c r="AW114" i="8" s="1"/>
  <c r="BL106" i="8"/>
  <c r="BZ106" i="8"/>
  <c r="CP106" i="8"/>
  <c r="DF106" i="8"/>
  <c r="R106" i="8"/>
  <c r="CV106" i="8"/>
  <c r="AP106" i="8"/>
  <c r="AO106" i="8"/>
  <c r="AP112" i="8" s="1"/>
  <c r="BI106" i="8"/>
  <c r="CS106" i="8"/>
  <c r="CS114" i="8" s="1"/>
  <c r="CG106" i="8"/>
  <c r="AT106" i="8"/>
  <c r="N106" i="8"/>
  <c r="BQ106" i="8"/>
  <c r="AK106" i="8"/>
  <c r="BK106" i="8"/>
  <c r="CE106" i="8"/>
  <c r="CZ106" i="8"/>
  <c r="BN106" i="8"/>
  <c r="Z106" i="8"/>
  <c r="CQ106" i="8"/>
  <c r="M106" i="8"/>
  <c r="M114" i="8" s="1"/>
  <c r="AS106" i="8"/>
  <c r="BU106" i="8"/>
  <c r="BV114" i="8" s="1"/>
  <c r="H85" i="8"/>
  <c r="H51" i="8" s="1"/>
  <c r="CW106" i="8"/>
  <c r="CW110" i="8" s="1"/>
  <c r="S106" i="8"/>
  <c r="AY106" i="8"/>
  <c r="AZ110" i="8" s="1"/>
  <c r="BO106" i="8"/>
  <c r="AN106" i="8"/>
  <c r="BX106" i="8"/>
  <c r="BY114" i="8" s="1"/>
  <c r="AH106" i="8"/>
  <c r="CE108" i="9"/>
  <c r="CE106" i="9"/>
  <c r="S108" i="9"/>
  <c r="S106" i="9"/>
  <c r="CX106" i="11"/>
  <c r="CX108" i="11"/>
  <c r="BE106" i="11"/>
  <c r="BE108" i="11"/>
  <c r="BX108" i="9"/>
  <c r="BV108" i="8"/>
  <c r="CK108" i="8"/>
  <c r="CK106" i="8"/>
  <c r="BZ114" i="8"/>
  <c r="BP108" i="11"/>
  <c r="CL106" i="11"/>
  <c r="CM114" i="11" s="1"/>
  <c r="CL108" i="11"/>
  <c r="CL108" i="8"/>
  <c r="BK108" i="8"/>
  <c r="AJ106" i="8"/>
  <c r="BZ108" i="8"/>
  <c r="BX108" i="8"/>
  <c r="BJ106" i="8"/>
  <c r="BJ108" i="8"/>
  <c r="AD106" i="8"/>
  <c r="AD108" i="8"/>
  <c r="AC108" i="8"/>
  <c r="AC106" i="8"/>
  <c r="AC114" i="8" s="1"/>
  <c r="AI106" i="8"/>
  <c r="AI108" i="8"/>
  <c r="CJ106" i="8"/>
  <c r="CJ108" i="8"/>
  <c r="DE108" i="8"/>
  <c r="DE106" i="8"/>
  <c r="X106" i="8"/>
  <c r="Y114" i="8" s="1"/>
  <c r="X108" i="8"/>
  <c r="BD106" i="8"/>
  <c r="BD108" i="8"/>
  <c r="BD114" i="9"/>
  <c r="BD118" i="9" s="1"/>
  <c r="CF106" i="9"/>
  <c r="BK108" i="9"/>
  <c r="AD108" i="9"/>
  <c r="AD106" i="9"/>
  <c r="DF114" i="9"/>
  <c r="AQ106" i="10"/>
  <c r="BI106" i="11"/>
  <c r="BJ110" i="11" s="1"/>
  <c r="P106" i="11"/>
  <c r="Q114" i="11" s="1"/>
  <c r="CR114" i="11"/>
  <c r="BG108" i="11"/>
  <c r="S112" i="11"/>
  <c r="CZ108" i="11"/>
  <c r="CZ106" i="11"/>
  <c r="CZ114" i="11" s="1"/>
  <c r="AL106" i="11"/>
  <c r="AL108" i="11"/>
  <c r="CB108" i="11"/>
  <c r="CB106" i="11"/>
  <c r="CB114" i="11" s="1"/>
  <c r="BU108" i="11"/>
  <c r="BU106" i="11"/>
  <c r="BU114" i="11" s="1"/>
  <c r="DH106" i="8"/>
  <c r="DH108" i="8"/>
  <c r="CI106" i="8"/>
  <c r="CI108" i="8"/>
  <c r="CN106" i="9"/>
  <c r="CN108" i="9"/>
  <c r="Z108" i="8"/>
  <c r="O108" i="8"/>
  <c r="O106" i="8"/>
  <c r="AZ108" i="8"/>
  <c r="AZ106" i="8"/>
  <c r="CZ106" i="10"/>
  <c r="CZ108" i="10"/>
  <c r="DE106" i="11"/>
  <c r="DE108" i="11"/>
  <c r="AZ106" i="9"/>
  <c r="AZ108" i="9"/>
  <c r="DB106" i="8"/>
  <c r="DB110" i="8" s="1"/>
  <c r="BN108" i="8"/>
  <c r="BG108" i="9"/>
  <c r="BG106" i="9"/>
  <c r="BH112" i="9" s="1"/>
  <c r="AJ106" i="9"/>
  <c r="AY106" i="9"/>
  <c r="O108" i="9"/>
  <c r="AG106" i="9"/>
  <c r="AB106" i="10"/>
  <c r="AB108" i="10"/>
  <c r="Q106" i="10"/>
  <c r="Q108" i="10"/>
  <c r="AS106" i="11"/>
  <c r="AS110" i="11" s="1"/>
  <c r="BK108" i="11"/>
  <c r="BK112" i="11" s="1"/>
  <c r="CV112" i="11"/>
  <c r="BW106" i="11"/>
  <c r="BW108" i="11"/>
  <c r="CR112" i="11"/>
  <c r="AM108" i="11"/>
  <c r="AM106" i="11"/>
  <c r="CD106" i="11"/>
  <c r="CD108" i="11"/>
  <c r="AT108" i="11"/>
  <c r="AT106" i="11"/>
  <c r="AU114" i="11" s="1"/>
  <c r="BO106" i="11"/>
  <c r="BO108" i="11"/>
  <c r="DF106" i="11"/>
  <c r="DG114" i="11" s="1"/>
  <c r="DF108" i="11"/>
  <c r="O110" i="11"/>
  <c r="AR110" i="11"/>
  <c r="AR116" i="11" s="1"/>
  <c r="Y114" i="9"/>
  <c r="BM112" i="11"/>
  <c r="AZ114" i="11"/>
  <c r="AV112" i="11"/>
  <c r="AR112" i="11"/>
  <c r="AR118" i="11" s="1"/>
  <c r="AB114" i="11"/>
  <c r="CN114" i="11"/>
  <c r="F39" i="12"/>
  <c r="H49" i="12"/>
  <c r="H85" i="12"/>
  <c r="DD104" i="12"/>
  <c r="CZ104" i="12"/>
  <c r="CV104" i="12"/>
  <c r="CR104" i="12"/>
  <c r="CN104" i="12"/>
  <c r="CJ104" i="12"/>
  <c r="CF104" i="12"/>
  <c r="CB104" i="12"/>
  <c r="BX104" i="12"/>
  <c r="BT104" i="12"/>
  <c r="BP104" i="12"/>
  <c r="BL104" i="12"/>
  <c r="BH104" i="12"/>
  <c r="BD104" i="12"/>
  <c r="AZ104" i="12"/>
  <c r="AV104" i="12"/>
  <c r="AR104" i="12"/>
  <c r="AN104" i="12"/>
  <c r="AJ104" i="12"/>
  <c r="DF104" i="12"/>
  <c r="DA104" i="12"/>
  <c r="CU104" i="12"/>
  <c r="CP104" i="12"/>
  <c r="CK104" i="12"/>
  <c r="CE104" i="12"/>
  <c r="BZ104" i="12"/>
  <c r="BU104" i="12"/>
  <c r="BO104" i="12"/>
  <c r="BJ104" i="12"/>
  <c r="BE104" i="12"/>
  <c r="AY104" i="12"/>
  <c r="AT104" i="12"/>
  <c r="AO104" i="12"/>
  <c r="AI104" i="12"/>
  <c r="AE104" i="12"/>
  <c r="AA104" i="12"/>
  <c r="W104" i="12"/>
  <c r="S104" i="12"/>
  <c r="O104" i="12"/>
  <c r="DE104" i="12"/>
  <c r="CY104" i="12"/>
  <c r="CT104" i="12"/>
  <c r="CO104" i="12"/>
  <c r="CI104" i="12"/>
  <c r="CD104" i="12"/>
  <c r="BY104" i="12"/>
  <c r="BS104" i="12"/>
  <c r="BN104" i="12"/>
  <c r="BI104" i="12"/>
  <c r="BC104" i="12"/>
  <c r="AX104" i="12"/>
  <c r="AS104" i="12"/>
  <c r="AM104" i="12"/>
  <c r="AH104" i="12"/>
  <c r="AD104" i="12"/>
  <c r="Z104" i="12"/>
  <c r="V104" i="12"/>
  <c r="R104" i="12"/>
  <c r="N104" i="12"/>
  <c r="DC104" i="12"/>
  <c r="CX104" i="12"/>
  <c r="CS104" i="12"/>
  <c r="CM104" i="12"/>
  <c r="CH104" i="12"/>
  <c r="CC104" i="12"/>
  <c r="BW104" i="12"/>
  <c r="BR104" i="12"/>
  <c r="BM104" i="12"/>
  <c r="BG104" i="12"/>
  <c r="CW104" i="12"/>
  <c r="CA104" i="12"/>
  <c r="BF104" i="12"/>
  <c r="AU104" i="12"/>
  <c r="AK104" i="12"/>
  <c r="AB104" i="12"/>
  <c r="T104" i="12"/>
  <c r="L104" i="12"/>
  <c r="L106" i="12" s="1"/>
  <c r="CQ104" i="12"/>
  <c r="BV104" i="12"/>
  <c r="BB104" i="12"/>
  <c r="AQ104" i="12"/>
  <c r="AG104" i="12"/>
  <c r="Y104" i="12"/>
  <c r="Q104" i="12"/>
  <c r="DG104" i="12"/>
  <c r="CL104" i="12"/>
  <c r="BQ104" i="12"/>
  <c r="BA104" i="12"/>
  <c r="AP104" i="12"/>
  <c r="AF104" i="12"/>
  <c r="X104" i="12"/>
  <c r="P104" i="12"/>
  <c r="DB104" i="12"/>
  <c r="CG104" i="12"/>
  <c r="BK104" i="12"/>
  <c r="AW104" i="12"/>
  <c r="AL104" i="12"/>
  <c r="AC104" i="12"/>
  <c r="U104" i="12"/>
  <c r="M104" i="12"/>
  <c r="D59" i="12"/>
  <c r="AE110" i="11"/>
  <c r="AD112" i="11"/>
  <c r="AZ110" i="11"/>
  <c r="AY112" i="11"/>
  <c r="AJ112" i="11"/>
  <c r="BK110" i="11"/>
  <c r="BH114" i="11"/>
  <c r="AC114" i="11"/>
  <c r="CO114" i="11"/>
  <c r="AY114" i="11"/>
  <c r="AD114" i="11"/>
  <c r="CI110" i="11"/>
  <c r="CJ110" i="11"/>
  <c r="BL112" i="11"/>
  <c r="AZ108" i="11"/>
  <c r="CK106" i="11"/>
  <c r="CK112" i="11" s="1"/>
  <c r="Y106" i="11"/>
  <c r="CF106" i="11"/>
  <c r="CF112" i="11" s="1"/>
  <c r="CV114" i="11"/>
  <c r="O114" i="11"/>
  <c r="AE114" i="11"/>
  <c r="R110" i="11"/>
  <c r="R116" i="11" s="1"/>
  <c r="BM110" i="11"/>
  <c r="CO110" i="11"/>
  <c r="W112" i="11"/>
  <c r="CA112" i="11"/>
  <c r="CR110" i="11"/>
  <c r="CS110" i="11"/>
  <c r="BN110" i="11"/>
  <c r="DA106" i="11"/>
  <c r="AO106" i="11"/>
  <c r="S114" i="11"/>
  <c r="CT106" i="11"/>
  <c r="CU110" i="11" s="1"/>
  <c r="BY106" i="11"/>
  <c r="BC106" i="11"/>
  <c r="BC114" i="11" s="1"/>
  <c r="AH106" i="11"/>
  <c r="AH114" i="11" s="1"/>
  <c r="M106" i="11"/>
  <c r="M112" i="11" s="1"/>
  <c r="X114" i="11"/>
  <c r="BD106" i="11"/>
  <c r="CJ114" i="11"/>
  <c r="AI108" i="11"/>
  <c r="CU108" i="11"/>
  <c r="Q110" i="11"/>
  <c r="AP106" i="11"/>
  <c r="AP108" i="11"/>
  <c r="CA114" i="11"/>
  <c r="X110" i="11"/>
  <c r="AC112" i="11"/>
  <c r="CI112" i="11"/>
  <c r="AE112" i="11"/>
  <c r="CJ112" i="11"/>
  <c r="AW114" i="11"/>
  <c r="BM114" i="11"/>
  <c r="CS114" i="11"/>
  <c r="BS106" i="11"/>
  <c r="BS114" i="11" s="1"/>
  <c r="BX106" i="11"/>
  <c r="CS108" i="11"/>
  <c r="BB108" i="11"/>
  <c r="AG108" i="11"/>
  <c r="DB106" i="11"/>
  <c r="DB114" i="11" s="1"/>
  <c r="DB108" i="11"/>
  <c r="BF106" i="11"/>
  <c r="BF114" i="11" s="1"/>
  <c r="BF108" i="11"/>
  <c r="BV108" i="11"/>
  <c r="BV106" i="11"/>
  <c r="U106" i="11"/>
  <c r="U108" i="11"/>
  <c r="AK106" i="11"/>
  <c r="AK114" i="11" s="1"/>
  <c r="AK108" i="11"/>
  <c r="BA108" i="11"/>
  <c r="BA106" i="11"/>
  <c r="BA114" i="11" s="1"/>
  <c r="BQ106" i="11"/>
  <c r="BQ108" i="11"/>
  <c r="CG106" i="11"/>
  <c r="CH114" i="11" s="1"/>
  <c r="CG108" i="11"/>
  <c r="CW106" i="11"/>
  <c r="CW108" i="11"/>
  <c r="H87" i="11"/>
  <c r="AR106" i="10"/>
  <c r="W106" i="9"/>
  <c r="X112" i="9" s="1"/>
  <c r="V112" i="9"/>
  <c r="AG114" i="9"/>
  <c r="BO106" i="9"/>
  <c r="CR108" i="9"/>
  <c r="CR106" i="9"/>
  <c r="AF108" i="9"/>
  <c r="AF106" i="9"/>
  <c r="AF114" i="9" s="1"/>
  <c r="AK106" i="9"/>
  <c r="CW106" i="9"/>
  <c r="CX114" i="9" s="1"/>
  <c r="BU108" i="9"/>
  <c r="BU106" i="9"/>
  <c r="Y108" i="9"/>
  <c r="DC108" i="9"/>
  <c r="AM106" i="9"/>
  <c r="AM108" i="9"/>
  <c r="DF108" i="9"/>
  <c r="Y110" i="9"/>
  <c r="BK114" i="9"/>
  <c r="R106" i="9"/>
  <c r="S114" i="9" s="1"/>
  <c r="AH108" i="9"/>
  <c r="BN108" i="9"/>
  <c r="CD106" i="9"/>
  <c r="CT108" i="9"/>
  <c r="CI106" i="9"/>
  <c r="CI108" i="9"/>
  <c r="AI106" i="9"/>
  <c r="BT106" i="9"/>
  <c r="BL108" i="9"/>
  <c r="BL106" i="9"/>
  <c r="BK112" i="9"/>
  <c r="AN106" i="9"/>
  <c r="BQ106" i="9"/>
  <c r="CU106" i="9"/>
  <c r="AO106" i="9"/>
  <c r="AO108" i="9"/>
  <c r="DA108" i="9"/>
  <c r="DA106" i="9"/>
  <c r="DA114" i="9" s="1"/>
  <c r="AT106" i="9"/>
  <c r="BZ108" i="9"/>
  <c r="BZ106" i="9"/>
  <c r="BK110" i="9"/>
  <c r="M106" i="9"/>
  <c r="AC106" i="9"/>
  <c r="AS106" i="9"/>
  <c r="BY106" i="9"/>
  <c r="CO106" i="9"/>
  <c r="BC108" i="9"/>
  <c r="Z108" i="9"/>
  <c r="Z106" i="9"/>
  <c r="AP108" i="9"/>
  <c r="AP106" i="9"/>
  <c r="BF106" i="9"/>
  <c r="BF108" i="9"/>
  <c r="BV108" i="9"/>
  <c r="BV106" i="9"/>
  <c r="BW114" i="9" s="1"/>
  <c r="CL108" i="9"/>
  <c r="CL106" i="9"/>
  <c r="CL114" i="9" s="1"/>
  <c r="BA112" i="8"/>
  <c r="CW114" i="8"/>
  <c r="DC108" i="8"/>
  <c r="DC106" i="8"/>
  <c r="BB108" i="8"/>
  <c r="BB106" i="8"/>
  <c r="V108" i="8"/>
  <c r="V106" i="8"/>
  <c r="AK108" i="8"/>
  <c r="AE106" i="8"/>
  <c r="CP108" i="8"/>
  <c r="CN108" i="8"/>
  <c r="CD108" i="8"/>
  <c r="CD106" i="8"/>
  <c r="CT106" i="8"/>
  <c r="CT108" i="8"/>
  <c r="DG106" i="8"/>
  <c r="BP106" i="8"/>
  <c r="AU106" i="8"/>
  <c r="AG106" i="8"/>
  <c r="AG112" i="8" s="1"/>
  <c r="BM106" i="8"/>
  <c r="CC106" i="8"/>
  <c r="DF108" i="8"/>
  <c r="BO108" i="8"/>
  <c r="AT108" i="8"/>
  <c r="P108" i="8"/>
  <c r="AF108" i="8"/>
  <c r="AV108" i="8"/>
  <c r="BL108" i="8"/>
  <c r="CR108" i="8"/>
  <c r="BS108" i="8"/>
  <c r="BS106" i="8"/>
  <c r="AL106" i="8"/>
  <c r="AL108" i="8"/>
  <c r="CM106" i="8"/>
  <c r="CM108" i="8"/>
  <c r="W106" i="8"/>
  <c r="W108" i="8"/>
  <c r="AM108" i="8"/>
  <c r="AM106" i="8"/>
  <c r="BC106" i="8"/>
  <c r="BC108" i="8"/>
  <c r="BR106" i="8"/>
  <c r="BR108" i="8"/>
  <c r="CH108" i="8"/>
  <c r="CH106" i="8"/>
  <c r="CX106" i="8"/>
  <c r="CX108" i="8"/>
  <c r="BQ108" i="8"/>
  <c r="CF106" i="8"/>
  <c r="T106" i="8"/>
  <c r="CE108" i="8"/>
  <c r="S108" i="8"/>
  <c r="BW108" i="8"/>
  <c r="BW106" i="8"/>
  <c r="CY108" i="8"/>
  <c r="CY106" i="8"/>
  <c r="AA106" i="8"/>
  <c r="AB112" i="8" s="1"/>
  <c r="AA108" i="8"/>
  <c r="AQ108" i="8"/>
  <c r="AQ106" i="8"/>
  <c r="BG106" i="8"/>
  <c r="BG108" i="8"/>
  <c r="H49" i="9" l="1"/>
  <c r="F39" i="10"/>
  <c r="CK110" i="9"/>
  <c r="CI118" i="11"/>
  <c r="CQ112" i="9"/>
  <c r="AA116" i="11"/>
  <c r="AX114" i="8"/>
  <c r="DC110" i="8"/>
  <c r="AX112" i="8"/>
  <c r="AX118" i="8" s="1"/>
  <c r="CK112" i="9"/>
  <c r="CK118" i="9" s="1"/>
  <c r="DF110" i="9"/>
  <c r="DF116" i="9" s="1"/>
  <c r="DG110" i="11"/>
  <c r="DG116" i="11" s="1"/>
  <c r="AN110" i="11"/>
  <c r="AP114" i="8"/>
  <c r="AP118" i="8" s="1"/>
  <c r="CM112" i="11"/>
  <c r="CZ110" i="11"/>
  <c r="CZ116" i="11" s="1"/>
  <c r="CQ110" i="9"/>
  <c r="CC110" i="8"/>
  <c r="CC116" i="8" s="1"/>
  <c r="AG114" i="11"/>
  <c r="CI116" i="11"/>
  <c r="T114" i="9"/>
  <c r="AV114" i="11"/>
  <c r="AV118" i="11" s="1"/>
  <c r="BE114" i="9"/>
  <c r="BL114" i="9"/>
  <c r="BL110" i="9"/>
  <c r="BL116" i="9" s="1"/>
  <c r="N108" i="10"/>
  <c r="N106" i="10"/>
  <c r="BR106" i="9"/>
  <c r="BR108" i="9"/>
  <c r="BS110" i="9" s="1"/>
  <c r="CQ110" i="11"/>
  <c r="CP112" i="11"/>
  <c r="BB106" i="9"/>
  <c r="BC114" i="9" s="1"/>
  <c r="BC116" i="9" s="1"/>
  <c r="BB108" i="9"/>
  <c r="BC110" i="9" s="1"/>
  <c r="BS114" i="9"/>
  <c r="BS116" i="9" s="1"/>
  <c r="V114" i="9"/>
  <c r="BS108" i="9"/>
  <c r="BI106" i="9"/>
  <c r="BJ112" i="9" s="1"/>
  <c r="V110" i="9"/>
  <c r="V116" i="9" s="1"/>
  <c r="BP114" i="11"/>
  <c r="BO114" i="11"/>
  <c r="F39" i="9"/>
  <c r="AB112" i="11"/>
  <c r="AB118" i="11" s="1"/>
  <c r="CP114" i="11"/>
  <c r="CG106" i="10"/>
  <c r="U114" i="9"/>
  <c r="CY110" i="11"/>
  <c r="CA106" i="9"/>
  <c r="DA112" i="8"/>
  <c r="DA110" i="8"/>
  <c r="DD118" i="11"/>
  <c r="BX106" i="10"/>
  <c r="BX108" i="10"/>
  <c r="BK108" i="10"/>
  <c r="BK106" i="10"/>
  <c r="CQ114" i="11"/>
  <c r="CN114" i="9"/>
  <c r="CN110" i="9"/>
  <c r="CN116" i="9" s="1"/>
  <c r="CQ112" i="11"/>
  <c r="BY112" i="8"/>
  <c r="AR108" i="9"/>
  <c r="AR106" i="9"/>
  <c r="AS112" i="9" s="1"/>
  <c r="BZ110" i="8"/>
  <c r="BZ116" i="8" s="1"/>
  <c r="AA118" i="11"/>
  <c r="DG104" i="10"/>
  <c r="DC104" i="10"/>
  <c r="BW104" i="10"/>
  <c r="BV104" i="10"/>
  <c r="AO104" i="10"/>
  <c r="DF104" i="10"/>
  <c r="BP104" i="10"/>
  <c r="AJ104" i="10"/>
  <c r="Z104" i="10"/>
  <c r="CS104" i="10"/>
  <c r="S104" i="10"/>
  <c r="CJ104" i="10"/>
  <c r="BJ104" i="10"/>
  <c r="O104" i="10"/>
  <c r="CD104" i="10"/>
  <c r="BQ104" i="10"/>
  <c r="AF104" i="10"/>
  <c r="DD104" i="10"/>
  <c r="CT104" i="10"/>
  <c r="W104" i="10"/>
  <c r="CM104" i="10"/>
  <c r="CR104" i="10"/>
  <c r="Y104" i="10"/>
  <c r="CK104" i="10"/>
  <c r="T104" i="10"/>
  <c r="BF104" i="10"/>
  <c r="AY104" i="10"/>
  <c r="AD104" i="10"/>
  <c r="CX104" i="10"/>
  <c r="CI104" i="10"/>
  <c r="CL104" i="10"/>
  <c r="BA104" i="10"/>
  <c r="U104" i="10"/>
  <c r="CF104" i="10"/>
  <c r="AV104" i="10"/>
  <c r="P104" i="10"/>
  <c r="BN104" i="10"/>
  <c r="BG104" i="10"/>
  <c r="AL104" i="10"/>
  <c r="BC104" i="10"/>
  <c r="CY104" i="10"/>
  <c r="BS104" i="10"/>
  <c r="AK104" i="10"/>
  <c r="DA104" i="10"/>
  <c r="BL104" i="10"/>
  <c r="AH104" i="10"/>
  <c r="AA104" i="10"/>
  <c r="BR104" i="10"/>
  <c r="CO104" i="10"/>
  <c r="BE104" i="10"/>
  <c r="AZ104" i="10"/>
  <c r="AU104" i="10"/>
  <c r="AL114" i="8"/>
  <c r="BT114" i="9"/>
  <c r="BE110" i="9"/>
  <c r="R112" i="11"/>
  <c r="R118" i="11" s="1"/>
  <c r="AB110" i="11"/>
  <c r="CP110" i="11"/>
  <c r="CP116" i="11" s="1"/>
  <c r="AM112" i="11"/>
  <c r="CV108" i="10"/>
  <c r="AZ114" i="9"/>
  <c r="CR110" i="8"/>
  <c r="N114" i="8"/>
  <c r="BI114" i="8"/>
  <c r="R110" i="8"/>
  <c r="CO114" i="8"/>
  <c r="CO118" i="8" s="1"/>
  <c r="AV112" i="9"/>
  <c r="AV114" i="9"/>
  <c r="BA112" i="9"/>
  <c r="BM108" i="10"/>
  <c r="CB104" i="10"/>
  <c r="CB106" i="10" s="1"/>
  <c r="M104" i="10"/>
  <c r="AN104" i="10"/>
  <c r="CH104" i="10"/>
  <c r="BY104" i="10"/>
  <c r="AM104" i="10"/>
  <c r="CG106" i="9"/>
  <c r="CH112" i="9" s="1"/>
  <c r="CE104" i="10"/>
  <c r="AW104" i="10"/>
  <c r="BZ104" i="10"/>
  <c r="BZ106" i="10" s="1"/>
  <c r="L104" i="10"/>
  <c r="L106" i="10" s="1"/>
  <c r="BO104" i="10"/>
  <c r="BO106" i="10" s="1"/>
  <c r="CC104" i="10"/>
  <c r="BG114" i="8"/>
  <c r="BT114" i="8"/>
  <c r="BF114" i="9"/>
  <c r="CP112" i="9"/>
  <c r="CZ112" i="9"/>
  <c r="CZ118" i="9" s="1"/>
  <c r="DH110" i="11"/>
  <c r="DH108" i="10"/>
  <c r="AY114" i="8"/>
  <c r="Z114" i="8"/>
  <c r="AT114" i="8"/>
  <c r="BF110" i="8"/>
  <c r="CY110" i="9"/>
  <c r="BD108" i="10"/>
  <c r="AW112" i="11"/>
  <c r="AW118" i="11" s="1"/>
  <c r="CQ104" i="10"/>
  <c r="BI104" i="10"/>
  <c r="CP104" i="10"/>
  <c r="X104" i="10"/>
  <c r="V104" i="10"/>
  <c r="BT104" i="10"/>
  <c r="BE108" i="9"/>
  <c r="BE112" i="9" s="1"/>
  <c r="BE118" i="9" s="1"/>
  <c r="BX114" i="9"/>
  <c r="DB104" i="10"/>
  <c r="AG104" i="10"/>
  <c r="BH104" i="10"/>
  <c r="BH106" i="10" s="1"/>
  <c r="AP104" i="10"/>
  <c r="DE104" i="10"/>
  <c r="DE106" i="10" s="1"/>
  <c r="AE104" i="10"/>
  <c r="AE108" i="10" s="1"/>
  <c r="CY108" i="9"/>
  <c r="AI110" i="11"/>
  <c r="DH112" i="8"/>
  <c r="AJ114" i="9"/>
  <c r="AX106" i="9"/>
  <c r="AY114" i="9" s="1"/>
  <c r="CP110" i="8"/>
  <c r="CE114" i="9"/>
  <c r="CR110" i="9"/>
  <c r="BB108" i="10"/>
  <c r="V112" i="11"/>
  <c r="AP114" i="11"/>
  <c r="DE108" i="10"/>
  <c r="DH114" i="11"/>
  <c r="DH118" i="11" s="1"/>
  <c r="DD116" i="11"/>
  <c r="CC112" i="11"/>
  <c r="CQ106" i="10"/>
  <c r="CQ108" i="10"/>
  <c r="X106" i="10"/>
  <c r="X108" i="10"/>
  <c r="N106" i="9"/>
  <c r="N108" i="9"/>
  <c r="O110" i="9" s="1"/>
  <c r="CE106" i="10"/>
  <c r="CE108" i="10"/>
  <c r="BO108" i="10"/>
  <c r="AI114" i="11"/>
  <c r="DH116" i="11"/>
  <c r="AS110" i="8"/>
  <c r="CA108" i="10"/>
  <c r="CA106" i="10"/>
  <c r="BU106" i="10"/>
  <c r="BU108" i="10"/>
  <c r="R108" i="10"/>
  <c r="R106" i="10"/>
  <c r="R112" i="10" s="1"/>
  <c r="DB108" i="10"/>
  <c r="DB106" i="10"/>
  <c r="BC114" i="8"/>
  <c r="AK112" i="9"/>
  <c r="AG110" i="11"/>
  <c r="T112" i="11"/>
  <c r="T110" i="11"/>
  <c r="AB116" i="11"/>
  <c r="AF110" i="11"/>
  <c r="AF116" i="11" s="1"/>
  <c r="AE106" i="10"/>
  <c r="CC110" i="11"/>
  <c r="AO114" i="8"/>
  <c r="T112" i="9"/>
  <c r="BP110" i="9"/>
  <c r="CW108" i="10"/>
  <c r="CW106" i="10"/>
  <c r="AC106" i="10"/>
  <c r="AC108" i="10"/>
  <c r="AX108" i="10"/>
  <c r="AX106" i="10"/>
  <c r="CN106" i="10"/>
  <c r="CN108" i="10"/>
  <c r="BL110" i="11"/>
  <c r="BL116" i="11" s="1"/>
  <c r="T114" i="11"/>
  <c r="AF112" i="11"/>
  <c r="AF118" i="11" s="1"/>
  <c r="BU114" i="8"/>
  <c r="AS108" i="10"/>
  <c r="BK116" i="11"/>
  <c r="AN114" i="11"/>
  <c r="AN116" i="11" s="1"/>
  <c r="DG112" i="11"/>
  <c r="CB108" i="10"/>
  <c r="CV108" i="9"/>
  <c r="CV106" i="9"/>
  <c r="CV114" i="9" s="1"/>
  <c r="AT108" i="10"/>
  <c r="AT106" i="10"/>
  <c r="H87" i="8"/>
  <c r="V114" i="8"/>
  <c r="BO110" i="8"/>
  <c r="AS114" i="8"/>
  <c r="AS118" i="8" s="1"/>
  <c r="R114" i="8"/>
  <c r="AR114" i="8"/>
  <c r="BL110" i="8"/>
  <c r="S114" i="8"/>
  <c r="AS112" i="8"/>
  <c r="AP110" i="8"/>
  <c r="AP116" i="8" s="1"/>
  <c r="CQ112" i="8"/>
  <c r="BY110" i="8"/>
  <c r="BY116" i="8" s="1"/>
  <c r="CL112" i="8"/>
  <c r="CP114" i="8"/>
  <c r="M110" i="8"/>
  <c r="CV110" i="8"/>
  <c r="CR114" i="8"/>
  <c r="CK110" i="11"/>
  <c r="BK118" i="11"/>
  <c r="BI110" i="11"/>
  <c r="AX110" i="11"/>
  <c r="AX116" i="11" s="1"/>
  <c r="BJ112" i="11"/>
  <c r="AZ116" i="11"/>
  <c r="AU112" i="11"/>
  <c r="AU118" i="11" s="1"/>
  <c r="AM110" i="11"/>
  <c r="CR118" i="11"/>
  <c r="CM110" i="11"/>
  <c r="CM116" i="11" s="1"/>
  <c r="AV116" i="11"/>
  <c r="BI114" i="11"/>
  <c r="AX112" i="11"/>
  <c r="AX118" i="11" s="1"/>
  <c r="BJ114" i="11"/>
  <c r="W118" i="11"/>
  <c r="DF110" i="11"/>
  <c r="W116" i="11"/>
  <c r="BI112" i="11"/>
  <c r="CD110" i="11"/>
  <c r="BE112" i="11"/>
  <c r="BY114" i="11"/>
  <c r="BO110" i="11"/>
  <c r="AS112" i="11"/>
  <c r="CR116" i="11"/>
  <c r="CL110" i="11"/>
  <c r="AJ118" i="11"/>
  <c r="BU110" i="11"/>
  <c r="BU116" i="11" s="1"/>
  <c r="BG114" i="11"/>
  <c r="CE114" i="11"/>
  <c r="BL118" i="11"/>
  <c r="Q112" i="11"/>
  <c r="Q118" i="11" s="1"/>
  <c r="BU112" i="11"/>
  <c r="BU118" i="11" s="1"/>
  <c r="AT110" i="11"/>
  <c r="CC114" i="11"/>
  <c r="BE110" i="11"/>
  <c r="BN116" i="11"/>
  <c r="CE110" i="11"/>
  <c r="CE116" i="11" s="1"/>
  <c r="CV110" i="10"/>
  <c r="CV116" i="10" s="1"/>
  <c r="CV112" i="10"/>
  <c r="CV118" i="10" s="1"/>
  <c r="H47" i="10"/>
  <c r="H87" i="10"/>
  <c r="AB108" i="9"/>
  <c r="AB106" i="9"/>
  <c r="AC114" i="9" s="1"/>
  <c r="AJ112" i="9"/>
  <c r="AJ118" i="9" s="1"/>
  <c r="BM108" i="9"/>
  <c r="BM106" i="9"/>
  <c r="BN114" i="9" s="1"/>
  <c r="CB108" i="9"/>
  <c r="CB106" i="9"/>
  <c r="CC110" i="9" s="1"/>
  <c r="AQ106" i="9"/>
  <c r="AR114" i="9" s="1"/>
  <c r="AQ108" i="9"/>
  <c r="AU114" i="9"/>
  <c r="BQ112" i="9"/>
  <c r="U110" i="9"/>
  <c r="CY114" i="9"/>
  <c r="BX112" i="9"/>
  <c r="DD108" i="9"/>
  <c r="DD106" i="9"/>
  <c r="DD110" i="9" s="1"/>
  <c r="CS108" i="9"/>
  <c r="CS106" i="9"/>
  <c r="CT112" i="9" s="1"/>
  <c r="P108" i="9"/>
  <c r="P106" i="9"/>
  <c r="Q108" i="9"/>
  <c r="Q106" i="9"/>
  <c r="Q114" i="9" s="1"/>
  <c r="BB112" i="9"/>
  <c r="CC108" i="9"/>
  <c r="AG112" i="9"/>
  <c r="AG118" i="9" s="1"/>
  <c r="BA114" i="9"/>
  <c r="AU108" i="9"/>
  <c r="AV110" i="9" s="1"/>
  <c r="AV116" i="9" s="1"/>
  <c r="AW106" i="9"/>
  <c r="AW108" i="9"/>
  <c r="DG106" i="9"/>
  <c r="DG114" i="9" s="1"/>
  <c r="DG108" i="9"/>
  <c r="DH108" i="9"/>
  <c r="DH106" i="9"/>
  <c r="BR110" i="9"/>
  <c r="BU110" i="9"/>
  <c r="BI110" i="9"/>
  <c r="BH114" i="9"/>
  <c r="BH118" i="9" s="1"/>
  <c r="CG114" i="9"/>
  <c r="BH110" i="9"/>
  <c r="H87" i="9"/>
  <c r="H47" i="9"/>
  <c r="CU114" i="9"/>
  <c r="U116" i="9"/>
  <c r="BR114" i="9"/>
  <c r="CN112" i="9"/>
  <c r="AZ110" i="9"/>
  <c r="AZ116" i="9" s="1"/>
  <c r="AM114" i="8"/>
  <c r="CC114" i="8"/>
  <c r="Q114" i="8"/>
  <c r="CB110" i="8"/>
  <c r="BT112" i="8"/>
  <c r="BU110" i="8"/>
  <c r="Z110" i="8"/>
  <c r="AW112" i="8"/>
  <c r="AW118" i="8" s="1"/>
  <c r="AZ114" i="8"/>
  <c r="AZ116" i="8" s="1"/>
  <c r="Z112" i="8"/>
  <c r="CJ112" i="8"/>
  <c r="DF110" i="8"/>
  <c r="AT110" i="8"/>
  <c r="AT116" i="8" s="1"/>
  <c r="CN114" i="8"/>
  <c r="AY110" i="8"/>
  <c r="AY116" i="8" s="1"/>
  <c r="Q112" i="8"/>
  <c r="BV110" i="8"/>
  <c r="BV116" i="8" s="1"/>
  <c r="AI114" i="8"/>
  <c r="AO110" i="8"/>
  <c r="BF114" i="8"/>
  <c r="BF116" i="8" s="1"/>
  <c r="CB114" i="8"/>
  <c r="T114" i="8"/>
  <c r="N110" i="8"/>
  <c r="N116" i="8" s="1"/>
  <c r="AU114" i="8"/>
  <c r="CQ114" i="8"/>
  <c r="CQ118" i="8" s="1"/>
  <c r="AY112" i="8"/>
  <c r="AY118" i="8" s="1"/>
  <c r="CV114" i="8"/>
  <c r="BO114" i="8"/>
  <c r="BO116" i="8" s="1"/>
  <c r="N112" i="8"/>
  <c r="N118" i="8" s="1"/>
  <c r="R112" i="8"/>
  <c r="BL114" i="8"/>
  <c r="BL116" i="8" s="1"/>
  <c r="CO112" i="8"/>
  <c r="CV112" i="8"/>
  <c r="M112" i="8"/>
  <c r="M118" i="8" s="1"/>
  <c r="CA110" i="8"/>
  <c r="DA114" i="8"/>
  <c r="CW112" i="8"/>
  <c r="S110" i="8"/>
  <c r="CX114" i="8"/>
  <c r="BR114" i="8"/>
  <c r="BI112" i="8"/>
  <c r="BI118" i="8" s="1"/>
  <c r="BF112" i="8"/>
  <c r="AI112" i="8"/>
  <c r="BA110" i="8"/>
  <c r="Y112" i="8"/>
  <c r="Y118" i="8" s="1"/>
  <c r="BJ110" i="8"/>
  <c r="BY118" i="8"/>
  <c r="CS112" i="8"/>
  <c r="CS118" i="8" s="1"/>
  <c r="BJ112" i="8"/>
  <c r="BP114" i="8"/>
  <c r="BU112" i="8"/>
  <c r="CA112" i="8"/>
  <c r="AO112" i="8"/>
  <c r="AO118" i="8" s="1"/>
  <c r="BZ112" i="8"/>
  <c r="BZ118" i="8" s="1"/>
  <c r="BI110" i="8"/>
  <c r="BI116" i="8" s="1"/>
  <c r="O114" i="8"/>
  <c r="BE112" i="8"/>
  <c r="CA114" i="8"/>
  <c r="CA116" i="8" s="1"/>
  <c r="BV112" i="8"/>
  <c r="BK112" i="8"/>
  <c r="AJ110" i="8"/>
  <c r="O112" i="8"/>
  <c r="U110" i="8"/>
  <c r="BA114" i="8"/>
  <c r="AZ112" i="8"/>
  <c r="AE114" i="8"/>
  <c r="BE114" i="8"/>
  <c r="BE110" i="8"/>
  <c r="AJ112" i="8"/>
  <c r="X114" i="8"/>
  <c r="AV114" i="8"/>
  <c r="BQ110" i="8"/>
  <c r="AV110" i="8"/>
  <c r="BQ114" i="8"/>
  <c r="AD110" i="8"/>
  <c r="CK114" i="8"/>
  <c r="BH114" i="8"/>
  <c r="AD114" i="8"/>
  <c r="AD112" i="8"/>
  <c r="M116" i="8"/>
  <c r="P114" i="8"/>
  <c r="AU112" i="8"/>
  <c r="P110" i="8"/>
  <c r="AC110" i="8"/>
  <c r="AC116" i="8" s="1"/>
  <c r="O110" i="8"/>
  <c r="CJ110" i="8"/>
  <c r="BO112" i="11"/>
  <c r="BO118" i="11" s="1"/>
  <c r="BP110" i="11"/>
  <c r="AE112" i="9"/>
  <c r="AD110" i="9"/>
  <c r="AD114" i="9"/>
  <c r="AE114" i="9"/>
  <c r="CY112" i="11"/>
  <c r="CY114" i="11"/>
  <c r="CY116" i="11" s="1"/>
  <c r="BJ114" i="8"/>
  <c r="CL114" i="8"/>
  <c r="Z114" i="9"/>
  <c r="AA114" i="9"/>
  <c r="AA112" i="9"/>
  <c r="CO112" i="9"/>
  <c r="CP110" i="9"/>
  <c r="BR112" i="9"/>
  <c r="BR118" i="9" s="1"/>
  <c r="CR114" i="9"/>
  <c r="CR116" i="9" s="1"/>
  <c r="BX114" i="11"/>
  <c r="BX118" i="11" s="1"/>
  <c r="BX112" i="11"/>
  <c r="BX110" i="11"/>
  <c r="CT114" i="11"/>
  <c r="CU114" i="11"/>
  <c r="CU116" i="11" s="1"/>
  <c r="CD114" i="11"/>
  <c r="CE112" i="11"/>
  <c r="CE118" i="11" s="1"/>
  <c r="AS114" i="11"/>
  <c r="AS116" i="11" s="1"/>
  <c r="AT114" i="11"/>
  <c r="AT112" i="11"/>
  <c r="P114" i="11"/>
  <c r="P110" i="11"/>
  <c r="P112" i="11"/>
  <c r="AE110" i="9"/>
  <c r="CF112" i="9"/>
  <c r="CF114" i="9"/>
  <c r="CG112" i="9"/>
  <c r="DE112" i="8"/>
  <c r="AJ114" i="8"/>
  <c r="AK110" i="8"/>
  <c r="AK114" i="8"/>
  <c r="CK112" i="8"/>
  <c r="CL110" i="8"/>
  <c r="CF110" i="9"/>
  <c r="AQ114" i="8"/>
  <c r="AR112" i="8"/>
  <c r="AQ110" i="8"/>
  <c r="CI114" i="9"/>
  <c r="CJ112" i="9"/>
  <c r="CI110" i="9"/>
  <c r="AZ112" i="9"/>
  <c r="AZ118" i="9" s="1"/>
  <c r="BA110" i="9"/>
  <c r="BH110" i="11"/>
  <c r="BH116" i="11" s="1"/>
  <c r="BG112" i="11"/>
  <c r="DB114" i="9"/>
  <c r="DE114" i="8"/>
  <c r="DE110" i="8"/>
  <c r="DF114" i="8"/>
  <c r="AC112" i="8"/>
  <c r="AC118" i="8" s="1"/>
  <c r="CF114" i="8"/>
  <c r="CF112" i="8"/>
  <c r="CG110" i="8"/>
  <c r="BN110" i="8"/>
  <c r="BM112" i="8"/>
  <c r="BX110" i="9"/>
  <c r="CM114" i="9"/>
  <c r="AM114" i="9"/>
  <c r="AM110" i="9"/>
  <c r="CX112" i="9"/>
  <c r="CX118" i="9" s="1"/>
  <c r="W114" i="9"/>
  <c r="X114" i="9"/>
  <c r="X118" i="9" s="1"/>
  <c r="W110" i="9"/>
  <c r="DC114" i="11"/>
  <c r="CD112" i="11"/>
  <c r="CD118" i="11" s="1"/>
  <c r="DA112" i="11"/>
  <c r="CN118" i="11"/>
  <c r="CN116" i="11"/>
  <c r="DB112" i="8"/>
  <c r="DB114" i="8"/>
  <c r="DB116" i="8" s="1"/>
  <c r="DE114" i="11"/>
  <c r="DF112" i="11"/>
  <c r="DE110" i="11"/>
  <c r="DF114" i="11"/>
  <c r="DF118" i="11" s="1"/>
  <c r="BK114" i="8"/>
  <c r="W114" i="8"/>
  <c r="U118" i="9"/>
  <c r="CM118" i="11"/>
  <c r="BE114" i="11"/>
  <c r="BE116" i="11" s="1"/>
  <c r="AM114" i="11"/>
  <c r="CZ112" i="11"/>
  <c r="CZ118" i="11" s="1"/>
  <c r="Y110" i="8"/>
  <c r="Y116" i="8" s="1"/>
  <c r="CK110" i="8"/>
  <c r="CB110" i="11"/>
  <c r="CB116" i="11" s="1"/>
  <c r="T110" i="9"/>
  <c r="T116" i="9" s="1"/>
  <c r="AI110" i="8"/>
  <c r="AP114" i="9"/>
  <c r="AH114" i="9"/>
  <c r="Y116" i="9"/>
  <c r="CG114" i="11"/>
  <c r="BV114" i="11"/>
  <c r="AH112" i="11"/>
  <c r="AH118" i="11" s="1"/>
  <c r="DG118" i="11"/>
  <c r="AU110" i="11"/>
  <c r="AU116" i="11" s="1"/>
  <c r="DE112" i="11"/>
  <c r="CB112" i="11"/>
  <c r="CB118" i="11" s="1"/>
  <c r="AN112" i="11"/>
  <c r="AN118" i="11" s="1"/>
  <c r="CJ114" i="8"/>
  <c r="BK110" i="8"/>
  <c r="BP112" i="11"/>
  <c r="BP118" i="11" s="1"/>
  <c r="BK106" i="12"/>
  <c r="BK108" i="12"/>
  <c r="P108" i="12"/>
  <c r="P106" i="12"/>
  <c r="AQ108" i="12"/>
  <c r="AQ106" i="12"/>
  <c r="AK106" i="12"/>
  <c r="AK108" i="12"/>
  <c r="CS108" i="12"/>
  <c r="CS106" i="12"/>
  <c r="AH108" i="12"/>
  <c r="AH106" i="12"/>
  <c r="BY108" i="12"/>
  <c r="BY106" i="12"/>
  <c r="AI106" i="12"/>
  <c r="AI108" i="12"/>
  <c r="BZ108" i="12"/>
  <c r="BZ106" i="12"/>
  <c r="CR108" i="12"/>
  <c r="CR106" i="12"/>
  <c r="M108" i="12"/>
  <c r="M106" i="12"/>
  <c r="AW108" i="12"/>
  <c r="AW106" i="12"/>
  <c r="AP106" i="12"/>
  <c r="AP108" i="12"/>
  <c r="DG106" i="12"/>
  <c r="DG108" i="12"/>
  <c r="AG108" i="12"/>
  <c r="AG106" i="12"/>
  <c r="CQ106" i="12"/>
  <c r="CQ108" i="12"/>
  <c r="AB108" i="12"/>
  <c r="AB106" i="12"/>
  <c r="CA106" i="12"/>
  <c r="CA114" i="12" s="1"/>
  <c r="CA108" i="12"/>
  <c r="BR106" i="12"/>
  <c r="BR108" i="12"/>
  <c r="CM108" i="12"/>
  <c r="CM106" i="12"/>
  <c r="N106" i="12"/>
  <c r="N108" i="12"/>
  <c r="AD106" i="12"/>
  <c r="AD108" i="12"/>
  <c r="AX108" i="12"/>
  <c r="AX106" i="12"/>
  <c r="BS106" i="12"/>
  <c r="BS108" i="12"/>
  <c r="CO108" i="12"/>
  <c r="CO106" i="12"/>
  <c r="O106" i="12"/>
  <c r="O108" i="12"/>
  <c r="AE106" i="12"/>
  <c r="AE108" i="12"/>
  <c r="AY108" i="12"/>
  <c r="AY106" i="12"/>
  <c r="BU108" i="12"/>
  <c r="BU106" i="12"/>
  <c r="CP106" i="12"/>
  <c r="CP114" i="12" s="1"/>
  <c r="CP108" i="12"/>
  <c r="AR106" i="12"/>
  <c r="AR108" i="12"/>
  <c r="BH106" i="12"/>
  <c r="BH114" i="12" s="1"/>
  <c r="BH108" i="12"/>
  <c r="BX106" i="12"/>
  <c r="BX108" i="12"/>
  <c r="CN106" i="12"/>
  <c r="CN108" i="12"/>
  <c r="DD108" i="12"/>
  <c r="DD106" i="12"/>
  <c r="H51" i="12"/>
  <c r="H87" i="12"/>
  <c r="U108" i="12"/>
  <c r="U106" i="12"/>
  <c r="BA106" i="12"/>
  <c r="BA108" i="12"/>
  <c r="CW106" i="12"/>
  <c r="CW108" i="12"/>
  <c r="BW108" i="12"/>
  <c r="BW106" i="12"/>
  <c r="R108" i="12"/>
  <c r="R106" i="12"/>
  <c r="BC108" i="12"/>
  <c r="BC106" i="12"/>
  <c r="CT108" i="12"/>
  <c r="CT106" i="12"/>
  <c r="S108" i="12"/>
  <c r="S106" i="12"/>
  <c r="BE108" i="12"/>
  <c r="BE106" i="12"/>
  <c r="CU106" i="12"/>
  <c r="CU108" i="12"/>
  <c r="AV108" i="12"/>
  <c r="AV106" i="12"/>
  <c r="BL108" i="12"/>
  <c r="BL106" i="12"/>
  <c r="CB108" i="12"/>
  <c r="CB106" i="12"/>
  <c r="AC108" i="12"/>
  <c r="AC106" i="12"/>
  <c r="CG108" i="12"/>
  <c r="CG106" i="12"/>
  <c r="X106" i="12"/>
  <c r="X114" i="12" s="1"/>
  <c r="X108" i="12"/>
  <c r="BQ106" i="12"/>
  <c r="BQ108" i="12"/>
  <c r="Q108" i="12"/>
  <c r="Q106" i="12"/>
  <c r="Q114" i="12" s="1"/>
  <c r="BB106" i="12"/>
  <c r="BB108" i="12"/>
  <c r="AU106" i="12"/>
  <c r="AU108" i="12"/>
  <c r="BG108" i="12"/>
  <c r="BG106" i="12"/>
  <c r="CC108" i="12"/>
  <c r="CC106" i="12"/>
  <c r="CX106" i="12"/>
  <c r="CX114" i="12" s="1"/>
  <c r="CX108" i="12"/>
  <c r="V108" i="12"/>
  <c r="V106" i="12"/>
  <c r="AM106" i="12"/>
  <c r="AM108" i="12"/>
  <c r="BI106" i="12"/>
  <c r="BI108" i="12"/>
  <c r="CD108" i="12"/>
  <c r="CD106" i="12"/>
  <c r="CY106" i="12"/>
  <c r="CY108" i="12"/>
  <c r="W108" i="12"/>
  <c r="W106" i="12"/>
  <c r="AO108" i="12"/>
  <c r="AO106" i="12"/>
  <c r="BJ106" i="12"/>
  <c r="BJ108" i="12"/>
  <c r="CE108" i="12"/>
  <c r="CE106" i="12"/>
  <c r="DA108" i="12"/>
  <c r="DA106" i="12"/>
  <c r="AJ108" i="12"/>
  <c r="AJ106" i="12"/>
  <c r="AZ106" i="12"/>
  <c r="AZ108" i="12"/>
  <c r="BP108" i="12"/>
  <c r="BP106" i="12"/>
  <c r="CF108" i="12"/>
  <c r="CF106" i="12"/>
  <c r="CV108" i="12"/>
  <c r="CV106" i="12"/>
  <c r="AL106" i="12"/>
  <c r="AL108" i="12"/>
  <c r="DB106" i="12"/>
  <c r="DB114" i="12" s="1"/>
  <c r="DB108" i="12"/>
  <c r="AF108" i="12"/>
  <c r="AF106" i="12"/>
  <c r="CL106" i="12"/>
  <c r="CL108" i="12"/>
  <c r="Y106" i="12"/>
  <c r="Y108" i="12"/>
  <c r="BV106" i="12"/>
  <c r="BV114" i="12" s="1"/>
  <c r="BV108" i="12"/>
  <c r="T108" i="12"/>
  <c r="T106" i="12"/>
  <c r="BF106" i="12"/>
  <c r="BF114" i="12" s="1"/>
  <c r="BF108" i="12"/>
  <c r="BM108" i="12"/>
  <c r="BM106" i="12"/>
  <c r="CH108" i="12"/>
  <c r="CH106" i="12"/>
  <c r="DC108" i="12"/>
  <c r="DC106" i="12"/>
  <c r="Z106" i="12"/>
  <c r="Z108" i="12"/>
  <c r="AS106" i="12"/>
  <c r="AS108" i="12"/>
  <c r="BN106" i="12"/>
  <c r="BN114" i="12" s="1"/>
  <c r="BN108" i="12"/>
  <c r="CI106" i="12"/>
  <c r="CI108" i="12"/>
  <c r="DE106" i="12"/>
  <c r="DE108" i="12"/>
  <c r="AA108" i="12"/>
  <c r="AA106" i="12"/>
  <c r="AT106" i="12"/>
  <c r="AT108" i="12"/>
  <c r="BO106" i="12"/>
  <c r="BO108" i="12"/>
  <c r="CK108" i="12"/>
  <c r="CK106" i="12"/>
  <c r="DF106" i="12"/>
  <c r="DF108" i="12"/>
  <c r="AN108" i="12"/>
  <c r="AN106" i="12"/>
  <c r="BD108" i="12"/>
  <c r="BD106" i="12"/>
  <c r="BT108" i="12"/>
  <c r="BT106" i="12"/>
  <c r="CJ108" i="12"/>
  <c r="CJ106" i="12"/>
  <c r="CZ108" i="12"/>
  <c r="CZ106" i="12"/>
  <c r="CW114" i="11"/>
  <c r="CX112" i="11"/>
  <c r="BQ114" i="11"/>
  <c r="BQ110" i="11"/>
  <c r="DB112" i="11"/>
  <c r="DB118" i="11" s="1"/>
  <c r="DC110" i="11"/>
  <c r="CS112" i="11"/>
  <c r="CS118" i="11" s="1"/>
  <c r="CT110" i="11"/>
  <c r="BM116" i="11"/>
  <c r="BM118" i="11"/>
  <c r="CX114" i="11"/>
  <c r="CQ116" i="11"/>
  <c r="AI112" i="11"/>
  <c r="AJ110" i="11"/>
  <c r="AJ116" i="11" s="1"/>
  <c r="AO114" i="11"/>
  <c r="AO110" i="11"/>
  <c r="O116" i="11"/>
  <c r="O118" i="11"/>
  <c r="Y114" i="11"/>
  <c r="Z114" i="11"/>
  <c r="BT112" i="11"/>
  <c r="CP118" i="11"/>
  <c r="BH118" i="11"/>
  <c r="Z110" i="11"/>
  <c r="BC112" i="11"/>
  <c r="BC118" i="11" s="1"/>
  <c r="AL112" i="11"/>
  <c r="CH110" i="11"/>
  <c r="CH116" i="11" s="1"/>
  <c r="CG112" i="11"/>
  <c r="V110" i="11"/>
  <c r="U112" i="11"/>
  <c r="BW110" i="11"/>
  <c r="BV112" i="11"/>
  <c r="AW116" i="11"/>
  <c r="CA118" i="11"/>
  <c r="CA116" i="11"/>
  <c r="X116" i="11"/>
  <c r="X118" i="11"/>
  <c r="CV118" i="11"/>
  <c r="BA110" i="11"/>
  <c r="BA116" i="11" s="1"/>
  <c r="AZ112" i="11"/>
  <c r="AZ118" i="11" s="1"/>
  <c r="Z112" i="11"/>
  <c r="AQ112" i="11"/>
  <c r="AK110" i="11"/>
  <c r="AK116" i="11" s="1"/>
  <c r="AD118" i="11"/>
  <c r="AD116" i="11"/>
  <c r="CO118" i="11"/>
  <c r="CO116" i="11"/>
  <c r="AO112" i="11"/>
  <c r="BZ114" i="11"/>
  <c r="BS112" i="11"/>
  <c r="BS118" i="11" s="1"/>
  <c r="BT114" i="11"/>
  <c r="BR112" i="11"/>
  <c r="BB110" i="11"/>
  <c r="BA112" i="11"/>
  <c r="BA118" i="11" s="1"/>
  <c r="U114" i="11"/>
  <c r="U110" i="11"/>
  <c r="AQ114" i="11"/>
  <c r="BF112" i="11"/>
  <c r="BF118" i="11" s="1"/>
  <c r="BG110" i="11"/>
  <c r="AG112" i="11"/>
  <c r="AG118" i="11" s="1"/>
  <c r="AH110" i="11"/>
  <c r="AH116" i="11" s="1"/>
  <c r="CS116" i="11"/>
  <c r="AG116" i="11"/>
  <c r="CW110" i="11"/>
  <c r="AL114" i="11"/>
  <c r="CJ116" i="11"/>
  <c r="CJ118" i="11"/>
  <c r="M114" i="11"/>
  <c r="M110" i="11"/>
  <c r="N112" i="11"/>
  <c r="BW114" i="11"/>
  <c r="AE116" i="11"/>
  <c r="AE118" i="11"/>
  <c r="CF114" i="11"/>
  <c r="CF110" i="11"/>
  <c r="AY116" i="11"/>
  <c r="AY118" i="11"/>
  <c r="BZ110" i="11"/>
  <c r="AC118" i="11"/>
  <c r="AC116" i="11"/>
  <c r="AP110" i="11"/>
  <c r="BY110" i="11"/>
  <c r="BY116" i="11" s="1"/>
  <c r="N114" i="11"/>
  <c r="BT110" i="11"/>
  <c r="CW112" i="11"/>
  <c r="CX110" i="11"/>
  <c r="BR110" i="11"/>
  <c r="BQ112" i="11"/>
  <c r="AK112" i="11"/>
  <c r="AK118" i="11" s="1"/>
  <c r="AL110" i="11"/>
  <c r="V114" i="11"/>
  <c r="BB112" i="11"/>
  <c r="BC110" i="11"/>
  <c r="BC116" i="11" s="1"/>
  <c r="Q116" i="11"/>
  <c r="AQ110" i="11"/>
  <c r="AP112" i="11"/>
  <c r="CU112" i="11"/>
  <c r="CV110" i="11"/>
  <c r="CV116" i="11" s="1"/>
  <c r="BD114" i="11"/>
  <c r="S118" i="11"/>
  <c r="S116" i="11"/>
  <c r="DA114" i="11"/>
  <c r="DA110" i="11"/>
  <c r="BB114" i="11"/>
  <c r="BP116" i="11"/>
  <c r="CK114" i="11"/>
  <c r="CL114" i="11"/>
  <c r="CL112" i="11"/>
  <c r="DC112" i="11"/>
  <c r="BR114" i="11"/>
  <c r="BS110" i="11"/>
  <c r="BS116" i="11" s="1"/>
  <c r="BY112" i="11"/>
  <c r="BY118" i="11" s="1"/>
  <c r="N110" i="11"/>
  <c r="Y110" i="11"/>
  <c r="DB110" i="11"/>
  <c r="DB116" i="11" s="1"/>
  <c r="BV110" i="11"/>
  <c r="Y112" i="11"/>
  <c r="CT112" i="11"/>
  <c r="BD110" i="11"/>
  <c r="CG110" i="11"/>
  <c r="CG116" i="11" s="1"/>
  <c r="CH112" i="11"/>
  <c r="CH118" i="11" s="1"/>
  <c r="BZ112" i="11"/>
  <c r="BD112" i="11"/>
  <c r="BW112" i="11"/>
  <c r="BF110" i="11"/>
  <c r="BF116" i="11" s="1"/>
  <c r="AR114" i="10"/>
  <c r="AS112" i="10"/>
  <c r="AR110" i="10"/>
  <c r="AS110" i="10"/>
  <c r="AR112" i="10"/>
  <c r="AS114" i="10"/>
  <c r="CM110" i="9"/>
  <c r="CL112" i="9"/>
  <c r="CL118" i="9" s="1"/>
  <c r="AA110" i="9"/>
  <c r="Z112" i="9"/>
  <c r="Z118" i="9" s="1"/>
  <c r="BY114" i="9"/>
  <c r="BY112" i="9"/>
  <c r="CK116" i="9"/>
  <c r="BU112" i="9"/>
  <c r="BV110" i="9"/>
  <c r="CU112" i="9"/>
  <c r="BG112" i="9"/>
  <c r="BV114" i="9"/>
  <c r="BW112" i="9"/>
  <c r="BW118" i="9" s="1"/>
  <c r="BI114" i="9"/>
  <c r="BI112" i="9"/>
  <c r="AT114" i="9"/>
  <c r="AT110" i="9"/>
  <c r="BE116" i="9"/>
  <c r="BO112" i="9"/>
  <c r="CD112" i="9"/>
  <c r="CE110" i="9"/>
  <c r="CE116" i="9" s="1"/>
  <c r="S110" i="9"/>
  <c r="S116" i="9" s="1"/>
  <c r="BK118" i="9"/>
  <c r="BK116" i="9"/>
  <c r="DC112" i="9"/>
  <c r="W112" i="9"/>
  <c r="W118" i="9" s="1"/>
  <c r="X110" i="9"/>
  <c r="X116" i="9" s="1"/>
  <c r="AP112" i="9"/>
  <c r="T118" i="9"/>
  <c r="AN114" i="9"/>
  <c r="BJ114" i="9"/>
  <c r="M110" i="9"/>
  <c r="CD114" i="9"/>
  <c r="CE112" i="9"/>
  <c r="CD110" i="9"/>
  <c r="DC114" i="9"/>
  <c r="DC110" i="9"/>
  <c r="AK114" i="9"/>
  <c r="AK110" i="9"/>
  <c r="AL112" i="9"/>
  <c r="AL110" i="9"/>
  <c r="BO114" i="9"/>
  <c r="BP112" i="9"/>
  <c r="CJ114" i="9"/>
  <c r="BG110" i="9"/>
  <c r="BF112" i="9"/>
  <c r="BF118" i="9" s="1"/>
  <c r="CO114" i="9"/>
  <c r="CO110" i="9"/>
  <c r="BP114" i="9"/>
  <c r="N114" i="9"/>
  <c r="AI112" i="9"/>
  <c r="BZ114" i="9"/>
  <c r="BZ110" i="9"/>
  <c r="DA112" i="9"/>
  <c r="DA118" i="9" s="1"/>
  <c r="DB110" i="9"/>
  <c r="DB116" i="9" s="1"/>
  <c r="AO114" i="9"/>
  <c r="BQ114" i="9"/>
  <c r="BQ110" i="9"/>
  <c r="CP114" i="9"/>
  <c r="CL110" i="9"/>
  <c r="CL116" i="9" s="1"/>
  <c r="AI114" i="9"/>
  <c r="CU110" i="9"/>
  <c r="BO110" i="9"/>
  <c r="AH112" i="9"/>
  <c r="AI110" i="9"/>
  <c r="AS110" i="9"/>
  <c r="AQ114" i="9"/>
  <c r="AL114" i="9"/>
  <c r="BU114" i="9"/>
  <c r="BG114" i="9"/>
  <c r="CM112" i="9"/>
  <c r="AG110" i="9"/>
  <c r="AG116" i="9" s="1"/>
  <c r="AF112" i="9"/>
  <c r="AF118" i="9" s="1"/>
  <c r="AF110" i="9"/>
  <c r="AF116" i="9" s="1"/>
  <c r="DA110" i="9"/>
  <c r="DA116" i="9" s="1"/>
  <c r="AJ110" i="9"/>
  <c r="AJ116" i="9" s="1"/>
  <c r="AD112" i="9"/>
  <c r="BT112" i="9"/>
  <c r="V118" i="9"/>
  <c r="BS112" i="9"/>
  <c r="BT110" i="9"/>
  <c r="M114" i="9"/>
  <c r="N110" i="9"/>
  <c r="M112" i="9"/>
  <c r="CE118" i="9"/>
  <c r="BZ112" i="9"/>
  <c r="CA110" i="9"/>
  <c r="BL112" i="9"/>
  <c r="BL118" i="9" s="1"/>
  <c r="AM112" i="9"/>
  <c r="AN110" i="9"/>
  <c r="Z110" i="9"/>
  <c r="Y112" i="9"/>
  <c r="Y118" i="9" s="1"/>
  <c r="AH110" i="9"/>
  <c r="BD110" i="9"/>
  <c r="BD116" i="9" s="1"/>
  <c r="BY110" i="9"/>
  <c r="CJ110" i="9"/>
  <c r="CI112" i="9"/>
  <c r="CI118" i="9" s="1"/>
  <c r="AY110" i="9"/>
  <c r="AY116" i="9" s="1"/>
  <c r="BJ110" i="9"/>
  <c r="CX110" i="9"/>
  <c r="CX116" i="9" s="1"/>
  <c r="CR112" i="9"/>
  <c r="AN112" i="9"/>
  <c r="CQ116" i="9"/>
  <c r="CQ118" i="9"/>
  <c r="BW110" i="9"/>
  <c r="BW116" i="9" s="1"/>
  <c r="BV112" i="9"/>
  <c r="AV118" i="9"/>
  <c r="AT112" i="9"/>
  <c r="AU110" i="9"/>
  <c r="AO112" i="9"/>
  <c r="AP110" i="9"/>
  <c r="AP116" i="9" s="1"/>
  <c r="S112" i="9"/>
  <c r="S118" i="9" s="1"/>
  <c r="DF112" i="9"/>
  <c r="DF118" i="9" s="1"/>
  <c r="BF110" i="9"/>
  <c r="BF116" i="9" s="1"/>
  <c r="AO110" i="9"/>
  <c r="DB112" i="9"/>
  <c r="AX116" i="8"/>
  <c r="BG112" i="8"/>
  <c r="BG118" i="8" s="1"/>
  <c r="BH110" i="8"/>
  <c r="AA112" i="8"/>
  <c r="AB110" i="8"/>
  <c r="BW114" i="8"/>
  <c r="BW110" i="8"/>
  <c r="BX114" i="8"/>
  <c r="CF110" i="8"/>
  <c r="CE112" i="8"/>
  <c r="BD110" i="8"/>
  <c r="BC112" i="8"/>
  <c r="X110" i="8"/>
  <c r="W112" i="8"/>
  <c r="BT110" i="8"/>
  <c r="BS112" i="8"/>
  <c r="BM110" i="8"/>
  <c r="BL112" i="8"/>
  <c r="AT112" i="8"/>
  <c r="AU110" i="8"/>
  <c r="CT114" i="8"/>
  <c r="CT110" i="8"/>
  <c r="AK112" i="8"/>
  <c r="AL110" i="8"/>
  <c r="AL116" i="8" s="1"/>
  <c r="BB112" i="8"/>
  <c r="BC110" i="8"/>
  <c r="AA114" i="8"/>
  <c r="AA110" i="8"/>
  <c r="CY114" i="8"/>
  <c r="BX110" i="8"/>
  <c r="BW112" i="8"/>
  <c r="CH114" i="8"/>
  <c r="CI114" i="8"/>
  <c r="CI112" i="8"/>
  <c r="BG110" i="8"/>
  <c r="BG116" i="8" s="1"/>
  <c r="AL112" i="8"/>
  <c r="AL118" i="8" s="1"/>
  <c r="AM110" i="8"/>
  <c r="AV112" i="8"/>
  <c r="AW110" i="8"/>
  <c r="AW116" i="8" s="1"/>
  <c r="BP110" i="8"/>
  <c r="BO112" i="8"/>
  <c r="BO118" i="8" s="1"/>
  <c r="BM114" i="8"/>
  <c r="BN114" i="8"/>
  <c r="DG114" i="8"/>
  <c r="DH114" i="8"/>
  <c r="CD114" i="8"/>
  <c r="CD110" i="8"/>
  <c r="BD112" i="8"/>
  <c r="AF114" i="8"/>
  <c r="CZ114" i="8"/>
  <c r="BN112" i="8"/>
  <c r="T112" i="8"/>
  <c r="AE110" i="8"/>
  <c r="U114" i="8"/>
  <c r="AB114" i="8"/>
  <c r="CB118" i="8"/>
  <c r="CY112" i="8"/>
  <c r="CZ110" i="8"/>
  <c r="BQ112" i="8"/>
  <c r="BR110" i="8"/>
  <c r="CH112" i="8"/>
  <c r="CI110" i="8"/>
  <c r="BD114" i="8"/>
  <c r="CM112" i="8"/>
  <c r="CN110" i="8"/>
  <c r="AF112" i="8"/>
  <c r="AG110" i="8"/>
  <c r="DF112" i="8"/>
  <c r="DG110" i="8"/>
  <c r="BX112" i="8"/>
  <c r="CE110" i="8"/>
  <c r="CD112" i="8"/>
  <c r="CN112" i="8"/>
  <c r="CO110" i="8"/>
  <c r="BV118" i="8"/>
  <c r="AN112" i="8"/>
  <c r="CE114" i="8"/>
  <c r="W110" i="8"/>
  <c r="V112" i="8"/>
  <c r="U112" i="8"/>
  <c r="DC114" i="8"/>
  <c r="DD114" i="8"/>
  <c r="DD112" i="8"/>
  <c r="CW116" i="8"/>
  <c r="CW118" i="8"/>
  <c r="DG112" i="8"/>
  <c r="AF110" i="8"/>
  <c r="CC112" i="8"/>
  <c r="V110" i="8"/>
  <c r="CU114" i="8"/>
  <c r="AQ112" i="8"/>
  <c r="AR110" i="8"/>
  <c r="T110" i="8"/>
  <c r="T116" i="8" s="1"/>
  <c r="S112" i="8"/>
  <c r="CY110" i="8"/>
  <c r="CX112" i="8"/>
  <c r="BR112" i="8"/>
  <c r="BS110" i="8"/>
  <c r="CX110" i="8"/>
  <c r="AN114" i="8"/>
  <c r="BT118" i="8"/>
  <c r="AN110" i="8"/>
  <c r="AM112" i="8"/>
  <c r="AM118" i="8" s="1"/>
  <c r="CM114" i="8"/>
  <c r="CM110" i="8"/>
  <c r="BS114" i="8"/>
  <c r="CG112" i="8"/>
  <c r="CS110" i="8"/>
  <c r="CS116" i="8" s="1"/>
  <c r="CR112" i="8"/>
  <c r="CR118" i="8" s="1"/>
  <c r="P112" i="8"/>
  <c r="Q110" i="8"/>
  <c r="AG114" i="8"/>
  <c r="AH114" i="8"/>
  <c r="AH112" i="8"/>
  <c r="BH112" i="8"/>
  <c r="CT112" i="8"/>
  <c r="CU110" i="8"/>
  <c r="CP112" i="8"/>
  <c r="CQ110" i="8"/>
  <c r="CQ116" i="8" s="1"/>
  <c r="X112" i="8"/>
  <c r="CU112" i="8"/>
  <c r="BB114" i="8"/>
  <c r="BB110" i="8"/>
  <c r="DC112" i="8"/>
  <c r="DD110" i="8"/>
  <c r="CZ112" i="8"/>
  <c r="AH110" i="8"/>
  <c r="DH110" i="8"/>
  <c r="BP112" i="8"/>
  <c r="AE112" i="8"/>
  <c r="CG114" i="8"/>
  <c r="CH110" i="8"/>
  <c r="CN118" i="9" l="1"/>
  <c r="BX118" i="9"/>
  <c r="BI118" i="11"/>
  <c r="BT116" i="8"/>
  <c r="BT116" i="9"/>
  <c r="AC112" i="9"/>
  <c r="AC118" i="9" s="1"/>
  <c r="CG110" i="9"/>
  <c r="CV110" i="9"/>
  <c r="BV116" i="11"/>
  <c r="BZ114" i="12"/>
  <c r="AS114" i="9"/>
  <c r="AS118" i="9" s="1"/>
  <c r="BB110" i="9"/>
  <c r="BJ118" i="8"/>
  <c r="DD112" i="9"/>
  <c r="AC110" i="9"/>
  <c r="AC116" i="9" s="1"/>
  <c r="BI116" i="11"/>
  <c r="AS114" i="12"/>
  <c r="BS118" i="9"/>
  <c r="BV118" i="11"/>
  <c r="CU114" i="12"/>
  <c r="BC112" i="9"/>
  <c r="BC118" i="9" s="1"/>
  <c r="AU116" i="8"/>
  <c r="CW114" i="9"/>
  <c r="BT118" i="9"/>
  <c r="AR118" i="8"/>
  <c r="AO116" i="8"/>
  <c r="BO116" i="11"/>
  <c r="CG116" i="9"/>
  <c r="CV112" i="9"/>
  <c r="CW112" i="9"/>
  <c r="CW118" i="9" s="1"/>
  <c r="DE114" i="12"/>
  <c r="BI114" i="12"/>
  <c r="BE118" i="11"/>
  <c r="V116" i="8"/>
  <c r="AT118" i="8"/>
  <c r="AU118" i="8"/>
  <c r="BF118" i="8"/>
  <c r="CQ118" i="11"/>
  <c r="AI116" i="11"/>
  <c r="AI118" i="11"/>
  <c r="CY112" i="9"/>
  <c r="CY118" i="9" s="1"/>
  <c r="CZ110" i="9"/>
  <c r="CZ116" i="9" s="1"/>
  <c r="CP108" i="10"/>
  <c r="CP112" i="10" s="1"/>
  <c r="CP106" i="10"/>
  <c r="CQ112" i="10" s="1"/>
  <c r="BC116" i="8"/>
  <c r="BC118" i="8"/>
  <c r="AX112" i="9"/>
  <c r="AX118" i="9" s="1"/>
  <c r="BN112" i="9"/>
  <c r="BN118" i="9" s="1"/>
  <c r="BM114" i="9"/>
  <c r="BA118" i="9"/>
  <c r="BM112" i="9"/>
  <c r="BM118" i="9" s="1"/>
  <c r="BH108" i="10"/>
  <c r="AM106" i="10"/>
  <c r="AM108" i="10"/>
  <c r="M106" i="10"/>
  <c r="M108" i="10"/>
  <c r="AM116" i="8"/>
  <c r="CS110" i="9"/>
  <c r="CS116" i="9" s="1"/>
  <c r="CU116" i="9"/>
  <c r="AY112" i="9"/>
  <c r="AY118" i="9" s="1"/>
  <c r="AX110" i="9"/>
  <c r="S116" i="8"/>
  <c r="Z118" i="8"/>
  <c r="CC116" i="11"/>
  <c r="CR116" i="8"/>
  <c r="R116" i="8"/>
  <c r="BZ108" i="10"/>
  <c r="CC106" i="10"/>
  <c r="CC110" i="10" s="1"/>
  <c r="CC108" i="10"/>
  <c r="AW108" i="10"/>
  <c r="AW106" i="10"/>
  <c r="AX114" i="10" s="1"/>
  <c r="BY108" i="10"/>
  <c r="BY106" i="10"/>
  <c r="BZ114" i="10" s="1"/>
  <c r="AZ108" i="10"/>
  <c r="AZ106" i="10"/>
  <c r="AA108" i="10"/>
  <c r="AA106" i="10"/>
  <c r="AK108" i="10"/>
  <c r="AK106" i="10"/>
  <c r="AL108" i="10"/>
  <c r="AL106" i="10"/>
  <c r="AV108" i="10"/>
  <c r="AV106" i="10"/>
  <c r="CL106" i="10"/>
  <c r="CL108" i="10"/>
  <c r="AY106" i="10"/>
  <c r="AY114" i="10" s="1"/>
  <c r="AY108" i="10"/>
  <c r="Y106" i="10"/>
  <c r="Y114" i="10" s="1"/>
  <c r="Y108" i="10"/>
  <c r="CT108" i="10"/>
  <c r="CT106" i="10"/>
  <c r="CD106" i="10"/>
  <c r="CD114" i="10" s="1"/>
  <c r="CD108" i="10"/>
  <c r="S106" i="10"/>
  <c r="S114" i="10" s="1"/>
  <c r="S108" i="10"/>
  <c r="BP106" i="10"/>
  <c r="BP112" i="10" s="1"/>
  <c r="BP108" i="10"/>
  <c r="BW106" i="10"/>
  <c r="BW108" i="10"/>
  <c r="R114" i="10"/>
  <c r="R118" i="10" s="1"/>
  <c r="R110" i="10"/>
  <c r="CO116" i="8"/>
  <c r="BM110" i="9"/>
  <c r="AX114" i="9"/>
  <c r="AX116" i="9" s="1"/>
  <c r="CU118" i="9"/>
  <c r="P116" i="11"/>
  <c r="BJ118" i="11"/>
  <c r="BJ116" i="11"/>
  <c r="CO114" i="10"/>
  <c r="AC114" i="10"/>
  <c r="AC110" i="10"/>
  <c r="AP108" i="10"/>
  <c r="AP106" i="10"/>
  <c r="BE108" i="10"/>
  <c r="BE106" i="10"/>
  <c r="BE114" i="10" s="1"/>
  <c r="AH108" i="10"/>
  <c r="AH106" i="10"/>
  <c r="BS106" i="10"/>
  <c r="BS108" i="10"/>
  <c r="BG108" i="10"/>
  <c r="BG106" i="10"/>
  <c r="CF108" i="10"/>
  <c r="CF106" i="10"/>
  <c r="CI106" i="10"/>
  <c r="CI108" i="10"/>
  <c r="BF108" i="10"/>
  <c r="BF106" i="10"/>
  <c r="CR106" i="10"/>
  <c r="CR108" i="10"/>
  <c r="DD106" i="10"/>
  <c r="DD108" i="10"/>
  <c r="O108" i="10"/>
  <c r="O106" i="10"/>
  <c r="CS106" i="10"/>
  <c r="CS114" i="10" s="1"/>
  <c r="CS108" i="10"/>
  <c r="DF108" i="10"/>
  <c r="DF106" i="10"/>
  <c r="DF114" i="10" s="1"/>
  <c r="DC108" i="10"/>
  <c r="DC106" i="10"/>
  <c r="DC110" i="10" s="1"/>
  <c r="BX114" i="10"/>
  <c r="CA112" i="9"/>
  <c r="CA114" i="9"/>
  <c r="CA116" i="9" s="1"/>
  <c r="AP116" i="11"/>
  <c r="CG118" i="11"/>
  <c r="BX116" i="9"/>
  <c r="CL118" i="8"/>
  <c r="AZ118" i="8"/>
  <c r="BU118" i="8"/>
  <c r="AI118" i="8"/>
  <c r="CV118" i="8"/>
  <c r="Z116" i="8"/>
  <c r="Q118" i="8"/>
  <c r="AT110" i="10"/>
  <c r="T118" i="11"/>
  <c r="AS116" i="8"/>
  <c r="BB114" i="9"/>
  <c r="V108" i="10"/>
  <c r="V106" i="10"/>
  <c r="CH110" i="9"/>
  <c r="CH114" i="9"/>
  <c r="AN106" i="10"/>
  <c r="AN108" i="10"/>
  <c r="AU106" i="10"/>
  <c r="AU110" i="10" s="1"/>
  <c r="AU108" i="10"/>
  <c r="BR108" i="10"/>
  <c r="BR106" i="10"/>
  <c r="DA106" i="10"/>
  <c r="DA108" i="10"/>
  <c r="BC108" i="10"/>
  <c r="BC106" i="10"/>
  <c r="P108" i="10"/>
  <c r="P106" i="10"/>
  <c r="BA108" i="10"/>
  <c r="BA106" i="10"/>
  <c r="AD106" i="10"/>
  <c r="AD114" i="10" s="1"/>
  <c r="AD108" i="10"/>
  <c r="CK106" i="10"/>
  <c r="CK114" i="10" s="1"/>
  <c r="CK108" i="10"/>
  <c r="W106" i="10"/>
  <c r="X114" i="10" s="1"/>
  <c r="W108" i="10"/>
  <c r="BQ108" i="10"/>
  <c r="BQ106" i="10"/>
  <c r="CJ106" i="10"/>
  <c r="CJ114" i="10" s="1"/>
  <c r="CJ108" i="10"/>
  <c r="AJ108" i="10"/>
  <c r="AJ106" i="10"/>
  <c r="BV108" i="10"/>
  <c r="BV106" i="10"/>
  <c r="BV110" i="10" s="1"/>
  <c r="N114" i="10"/>
  <c r="AT114" i="12"/>
  <c r="Z114" i="12"/>
  <c r="CY114" i="12"/>
  <c r="O114" i="12"/>
  <c r="BS114" i="12"/>
  <c r="CM118" i="9"/>
  <c r="CG118" i="9"/>
  <c r="DA118" i="8"/>
  <c r="BR116" i="9"/>
  <c r="CT110" i="9"/>
  <c r="AE112" i="10"/>
  <c r="S110" i="10"/>
  <c r="AG108" i="10"/>
  <c r="AG106" i="10"/>
  <c r="AG114" i="10" s="1"/>
  <c r="BT106" i="10"/>
  <c r="BT114" i="10" s="1"/>
  <c r="BT108" i="10"/>
  <c r="BI106" i="10"/>
  <c r="BI114" i="10" s="1"/>
  <c r="BI108" i="10"/>
  <c r="CH108" i="10"/>
  <c r="CI110" i="10" s="1"/>
  <c r="CH106" i="10"/>
  <c r="CO106" i="10"/>
  <c r="CO110" i="10" s="1"/>
  <c r="CO108" i="10"/>
  <c r="BL108" i="10"/>
  <c r="BL106" i="10"/>
  <c r="CY106" i="10"/>
  <c r="CY108" i="10"/>
  <c r="BN108" i="10"/>
  <c r="BN106" i="10"/>
  <c r="BO112" i="10" s="1"/>
  <c r="U108" i="10"/>
  <c r="U106" i="10"/>
  <c r="CX106" i="10"/>
  <c r="CX110" i="10" s="1"/>
  <c r="CX108" i="10"/>
  <c r="T108" i="10"/>
  <c r="T106" i="10"/>
  <c r="CM108" i="10"/>
  <c r="CM106" i="10"/>
  <c r="CN112" i="10" s="1"/>
  <c r="AF106" i="10"/>
  <c r="AF108" i="10"/>
  <c r="BJ108" i="10"/>
  <c r="BJ106" i="10"/>
  <c r="Z106" i="10"/>
  <c r="Z108" i="10"/>
  <c r="AO106" i="10"/>
  <c r="AO114" i="10" s="1"/>
  <c r="AO108" i="10"/>
  <c r="DG106" i="10"/>
  <c r="DH112" i="10" s="1"/>
  <c r="DG108" i="10"/>
  <c r="DC114" i="10"/>
  <c r="AP118" i="11"/>
  <c r="BA114" i="12"/>
  <c r="CW110" i="9"/>
  <c r="CW116" i="9" s="1"/>
  <c r="R118" i="8"/>
  <c r="BU116" i="8"/>
  <c r="AT116" i="11"/>
  <c r="AT114" i="10"/>
  <c r="AU114" i="10"/>
  <c r="CB112" i="10"/>
  <c r="BV112" i="10"/>
  <c r="BV114" i="10"/>
  <c r="BO114" i="10"/>
  <c r="O112" i="9"/>
  <c r="O114" i="9"/>
  <c r="AC112" i="10"/>
  <c r="AC118" i="10" s="1"/>
  <c r="CY116" i="9"/>
  <c r="CJ114" i="12"/>
  <c r="CJ116" i="12" s="1"/>
  <c r="AF114" i="12"/>
  <c r="BY114" i="12"/>
  <c r="AQ114" i="12"/>
  <c r="DB110" i="10"/>
  <c r="AE118" i="9"/>
  <c r="CB116" i="8"/>
  <c r="DE110" i="9"/>
  <c r="DB112" i="10"/>
  <c r="AT112" i="10"/>
  <c r="CB114" i="10"/>
  <c r="CC114" i="10"/>
  <c r="CW114" i="10"/>
  <c r="BI110" i="10"/>
  <c r="CA114" i="10"/>
  <c r="CR110" i="10"/>
  <c r="CW110" i="10"/>
  <c r="CR118" i="9"/>
  <c r="AH116" i="9"/>
  <c r="CC114" i="9"/>
  <c r="CB110" i="9"/>
  <c r="CB114" i="9"/>
  <c r="DB114" i="10"/>
  <c r="CP116" i="8"/>
  <c r="AX112" i="10"/>
  <c r="CW112" i="10"/>
  <c r="T116" i="11"/>
  <c r="CA112" i="10"/>
  <c r="CB110" i="10"/>
  <c r="CR114" i="10"/>
  <c r="CQ114" i="10"/>
  <c r="N112" i="9"/>
  <c r="N118" i="9" s="1"/>
  <c r="AR116" i="8"/>
  <c r="CP118" i="8"/>
  <c r="AQ118" i="8"/>
  <c r="V118" i="8"/>
  <c r="AD118" i="8"/>
  <c r="S118" i="8"/>
  <c r="DF118" i="8"/>
  <c r="AI116" i="8"/>
  <c r="AN114" i="12"/>
  <c r="BL114" i="12"/>
  <c r="CT114" i="12"/>
  <c r="CC118" i="11"/>
  <c r="CD116" i="11"/>
  <c r="BG118" i="11"/>
  <c r="CT116" i="11"/>
  <c r="DF116" i="11"/>
  <c r="AS118" i="11"/>
  <c r="BX116" i="11"/>
  <c r="CT118" i="11"/>
  <c r="CU118" i="11"/>
  <c r="BG116" i="11"/>
  <c r="DC116" i="11"/>
  <c r="AT118" i="11"/>
  <c r="DG112" i="9"/>
  <c r="DG118" i="9" s="1"/>
  <c r="DH110" i="9"/>
  <c r="AU112" i="9"/>
  <c r="AU118" i="9" s="1"/>
  <c r="R110" i="9"/>
  <c r="AP118" i="9"/>
  <c r="R112" i="9"/>
  <c r="CS112" i="9"/>
  <c r="AQ112" i="9"/>
  <c r="AQ118" i="9" s="1"/>
  <c r="CS114" i="9"/>
  <c r="AH118" i="9"/>
  <c r="CC112" i="9"/>
  <c r="BA116" i="9"/>
  <c r="AE116" i="9"/>
  <c r="DH112" i="9"/>
  <c r="AW114" i="9"/>
  <c r="AW110" i="9"/>
  <c r="P112" i="9"/>
  <c r="Q110" i="9"/>
  <c r="Q116" i="9" s="1"/>
  <c r="AR110" i="9"/>
  <c r="AR116" i="9" s="1"/>
  <c r="AB112" i="9"/>
  <c r="BN110" i="9"/>
  <c r="BN116" i="9" s="1"/>
  <c r="AA118" i="9"/>
  <c r="Q112" i="9"/>
  <c r="Q118" i="9" s="1"/>
  <c r="CT114" i="9"/>
  <c r="CT116" i="9" s="1"/>
  <c r="DG110" i="9"/>
  <c r="DG116" i="9" s="1"/>
  <c r="R114" i="9"/>
  <c r="R118" i="9" s="1"/>
  <c r="AU116" i="9"/>
  <c r="AD118" i="9"/>
  <c r="AQ110" i="9"/>
  <c r="AQ116" i="9" s="1"/>
  <c r="CF118" i="9"/>
  <c r="BH116" i="9"/>
  <c r="DH114" i="9"/>
  <c r="AW112" i="9"/>
  <c r="P114" i="9"/>
  <c r="P110" i="9"/>
  <c r="DE114" i="9"/>
  <c r="DD114" i="9"/>
  <c r="DE112" i="9"/>
  <c r="CB112" i="9"/>
  <c r="AB114" i="9"/>
  <c r="AB110" i="9"/>
  <c r="AR112" i="9"/>
  <c r="AR118" i="9" s="1"/>
  <c r="CF116" i="9"/>
  <c r="DB118" i="9"/>
  <c r="W116" i="9"/>
  <c r="AM116" i="9"/>
  <c r="CI116" i="9"/>
  <c r="AD116" i="9"/>
  <c r="AA116" i="9"/>
  <c r="CV116" i="8"/>
  <c r="BJ116" i="8"/>
  <c r="X116" i="8"/>
  <c r="BE116" i="8"/>
  <c r="BP118" i="8"/>
  <c r="AK118" i="8"/>
  <c r="DF116" i="8"/>
  <c r="CC118" i="8"/>
  <c r="CN118" i="8"/>
  <c r="CN116" i="8"/>
  <c r="T118" i="8"/>
  <c r="BL118" i="8"/>
  <c r="CJ118" i="8"/>
  <c r="CA118" i="8"/>
  <c r="DA116" i="8"/>
  <c r="BR118" i="8"/>
  <c r="BR116" i="8"/>
  <c r="O116" i="8"/>
  <c r="BA116" i="8"/>
  <c r="CX118" i="8"/>
  <c r="X118" i="8"/>
  <c r="CX116" i="8"/>
  <c r="BP116" i="8"/>
  <c r="O118" i="8"/>
  <c r="W118" i="8"/>
  <c r="AD116" i="8"/>
  <c r="AV118" i="8"/>
  <c r="BE118" i="8"/>
  <c r="BA118" i="8"/>
  <c r="AE116" i="8"/>
  <c r="CL116" i="8"/>
  <c r="CK116" i="8"/>
  <c r="CK118" i="8"/>
  <c r="AK116" i="8"/>
  <c r="P116" i="8"/>
  <c r="BH118" i="8"/>
  <c r="BQ116" i="8"/>
  <c r="AV116" i="8"/>
  <c r="AE118" i="8"/>
  <c r="AQ116" i="8"/>
  <c r="BQ118" i="8"/>
  <c r="DB118" i="8"/>
  <c r="P118" i="8"/>
  <c r="CF118" i="8"/>
  <c r="W116" i="8"/>
  <c r="BH116" i="8"/>
  <c r="L125" i="11"/>
  <c r="AM116" i="11"/>
  <c r="AM118" i="11"/>
  <c r="CC116" i="9"/>
  <c r="Z116" i="9"/>
  <c r="AM118" i="9"/>
  <c r="CM116" i="9"/>
  <c r="BK116" i="8"/>
  <c r="BK118" i="8"/>
  <c r="DE116" i="11"/>
  <c r="DE118" i="11"/>
  <c r="P118" i="11"/>
  <c r="DE118" i="8"/>
  <c r="DE116" i="8"/>
  <c r="AJ116" i="8"/>
  <c r="AJ118" i="8"/>
  <c r="CY118" i="11"/>
  <c r="L123" i="8"/>
  <c r="CF116" i="8"/>
  <c r="DC118" i="11"/>
  <c r="CZ114" i="12"/>
  <c r="BT114" i="12"/>
  <c r="CK114" i="12"/>
  <c r="CH114" i="12"/>
  <c r="CV114" i="12"/>
  <c r="BP114" i="12"/>
  <c r="AJ114" i="12"/>
  <c r="CE114" i="12"/>
  <c r="V114" i="12"/>
  <c r="CC114" i="12"/>
  <c r="AC114" i="12"/>
  <c r="S114" i="12"/>
  <c r="BC114" i="12"/>
  <c r="BW114" i="12"/>
  <c r="AY114" i="12"/>
  <c r="CM114" i="12"/>
  <c r="AW114" i="12"/>
  <c r="CR114" i="12"/>
  <c r="AH114" i="12"/>
  <c r="P114" i="12"/>
  <c r="CJ116" i="8"/>
  <c r="AU110" i="12"/>
  <c r="AT112" i="12"/>
  <c r="DE112" i="12"/>
  <c r="DE118" i="12" s="1"/>
  <c r="DF110" i="12"/>
  <c r="BO110" i="12"/>
  <c r="BN112" i="12"/>
  <c r="BN118" i="12" s="1"/>
  <c r="Z112" i="12"/>
  <c r="Z118" i="12" s="1"/>
  <c r="AA110" i="12"/>
  <c r="BG110" i="12"/>
  <c r="BF112" i="12"/>
  <c r="BF118" i="12" s="1"/>
  <c r="BV112" i="12"/>
  <c r="BV118" i="12" s="1"/>
  <c r="BW110" i="12"/>
  <c r="CL112" i="12"/>
  <c r="CM110" i="12"/>
  <c r="DC110" i="12"/>
  <c r="DB112" i="12"/>
  <c r="AO114" i="12"/>
  <c r="CZ110" i="12"/>
  <c r="CY112" i="12"/>
  <c r="CY118" i="12" s="1"/>
  <c r="BI112" i="12"/>
  <c r="BI118" i="12" s="1"/>
  <c r="BJ110" i="12"/>
  <c r="AU112" i="12"/>
  <c r="AV110" i="12"/>
  <c r="X112" i="12"/>
  <c r="X118" i="12" s="1"/>
  <c r="Y110" i="12"/>
  <c r="CU112" i="12"/>
  <c r="CU118" i="12" s="1"/>
  <c r="CV110" i="12"/>
  <c r="BA112" i="12"/>
  <c r="BB110" i="12"/>
  <c r="CO110" i="12"/>
  <c r="CN112" i="12"/>
  <c r="BH112" i="12"/>
  <c r="BH118" i="12" s="1"/>
  <c r="BI110" i="12"/>
  <c r="BI116" i="12" s="1"/>
  <c r="CP112" i="12"/>
  <c r="CP118" i="12" s="1"/>
  <c r="CQ110" i="12"/>
  <c r="O112" i="12"/>
  <c r="P110" i="12"/>
  <c r="BT110" i="12"/>
  <c r="BS112" i="12"/>
  <c r="BS118" i="12" s="1"/>
  <c r="AE110" i="12"/>
  <c r="AD112" i="12"/>
  <c r="CB110" i="12"/>
  <c r="CA112" i="12"/>
  <c r="CA118" i="12" s="1"/>
  <c r="CQ112" i="12"/>
  <c r="CR110" i="12"/>
  <c r="CR116" i="12" s="1"/>
  <c r="DH110" i="12"/>
  <c r="DG112" i="12"/>
  <c r="AI112" i="12"/>
  <c r="AJ110" i="12"/>
  <c r="AL110" i="12"/>
  <c r="AK112" i="12"/>
  <c r="CZ112" i="12"/>
  <c r="DA110" i="12"/>
  <c r="BU110" i="12"/>
  <c r="BT112" i="12"/>
  <c r="AN112" i="12"/>
  <c r="AO110" i="12"/>
  <c r="CK112" i="12"/>
  <c r="CK118" i="12" s="1"/>
  <c r="CL110" i="12"/>
  <c r="CI110" i="12"/>
  <c r="CH112" i="12"/>
  <c r="CL114" i="12"/>
  <c r="DB118" i="12"/>
  <c r="CV112" i="12"/>
  <c r="CW110" i="12"/>
  <c r="BP112" i="12"/>
  <c r="BQ110" i="12"/>
  <c r="AK110" i="12"/>
  <c r="AJ112" i="12"/>
  <c r="CE112" i="12"/>
  <c r="CF110" i="12"/>
  <c r="AO112" i="12"/>
  <c r="AP110" i="12"/>
  <c r="V112" i="12"/>
  <c r="W110" i="12"/>
  <c r="CC112" i="12"/>
  <c r="CD110" i="12"/>
  <c r="AU114" i="12"/>
  <c r="R110" i="12"/>
  <c r="Q112" i="12"/>
  <c r="Q118" i="12" s="1"/>
  <c r="AC112" i="12"/>
  <c r="AD110" i="12"/>
  <c r="BM110" i="12"/>
  <c r="BL112" i="12"/>
  <c r="S112" i="12"/>
  <c r="T110" i="12"/>
  <c r="BC112" i="12"/>
  <c r="BD110" i="12"/>
  <c r="BX110" i="12"/>
  <c r="BW112" i="12"/>
  <c r="BA118" i="12"/>
  <c r="CN114" i="12"/>
  <c r="AY112" i="12"/>
  <c r="AZ110" i="12"/>
  <c r="AD114" i="12"/>
  <c r="CN110" i="12"/>
  <c r="CM112" i="12"/>
  <c r="CQ114" i="12"/>
  <c r="DG114" i="12"/>
  <c r="DH112" i="12"/>
  <c r="DH114" i="12"/>
  <c r="AX110" i="12"/>
  <c r="AW112" i="12"/>
  <c r="CS110" i="12"/>
  <c r="CR112" i="12"/>
  <c r="CR118" i="12" s="1"/>
  <c r="AI114" i="12"/>
  <c r="AI110" i="12"/>
  <c r="AH112" i="12"/>
  <c r="AK114" i="12"/>
  <c r="P112" i="12"/>
  <c r="Q110" i="12"/>
  <c r="Q116" i="12" s="1"/>
  <c r="BD114" i="12"/>
  <c r="DF112" i="12"/>
  <c r="DG110" i="12"/>
  <c r="BP110" i="12"/>
  <c r="BO112" i="12"/>
  <c r="AA114" i="12"/>
  <c r="CJ110" i="12"/>
  <c r="CI112" i="12"/>
  <c r="AS112" i="12"/>
  <c r="AT110" i="12"/>
  <c r="AT116" i="12" s="1"/>
  <c r="DC114" i="12"/>
  <c r="BM114" i="12"/>
  <c r="T114" i="12"/>
  <c r="Y112" i="12"/>
  <c r="Z110" i="12"/>
  <c r="Z116" i="12" s="1"/>
  <c r="AL112" i="12"/>
  <c r="AM110" i="12"/>
  <c r="CF114" i="12"/>
  <c r="AZ112" i="12"/>
  <c r="BA110" i="12"/>
  <c r="DA114" i="12"/>
  <c r="BJ112" i="12"/>
  <c r="BK110" i="12"/>
  <c r="W114" i="12"/>
  <c r="CD114" i="12"/>
  <c r="AN110" i="12"/>
  <c r="AM112" i="12"/>
  <c r="CX112" i="12"/>
  <c r="CX118" i="12" s="1"/>
  <c r="CY110" i="12"/>
  <c r="BG114" i="12"/>
  <c r="BC110" i="12"/>
  <c r="BB112" i="12"/>
  <c r="BR110" i="12"/>
  <c r="BQ112" i="12"/>
  <c r="CG114" i="12"/>
  <c r="CB114" i="12"/>
  <c r="AV114" i="12"/>
  <c r="BE114" i="12"/>
  <c r="R114" i="12"/>
  <c r="CW112" i="12"/>
  <c r="CX110" i="12"/>
  <c r="CX116" i="12" s="1"/>
  <c r="U114" i="12"/>
  <c r="DD114" i="12"/>
  <c r="BY110" i="12"/>
  <c r="BY116" i="12" s="1"/>
  <c r="BX112" i="12"/>
  <c r="AR112" i="12"/>
  <c r="AS110" i="12"/>
  <c r="AS116" i="12" s="1"/>
  <c r="BU114" i="12"/>
  <c r="AE112" i="12"/>
  <c r="AF110" i="12"/>
  <c r="AF116" i="12" s="1"/>
  <c r="CO114" i="12"/>
  <c r="AX114" i="12"/>
  <c r="O110" i="12"/>
  <c r="N112" i="12"/>
  <c r="BS110" i="12"/>
  <c r="BR112" i="12"/>
  <c r="AB114" i="12"/>
  <c r="AG114" i="12"/>
  <c r="AQ110" i="12"/>
  <c r="AP112" i="12"/>
  <c r="M114" i="12"/>
  <c r="M110" i="12"/>
  <c r="CS114" i="12"/>
  <c r="BL110" i="12"/>
  <c r="BK112" i="12"/>
  <c r="CK110" i="12"/>
  <c r="CJ112" i="12"/>
  <c r="BD112" i="12"/>
  <c r="BE110" i="12"/>
  <c r="DF114" i="12"/>
  <c r="BO114" i="12"/>
  <c r="AA112" i="12"/>
  <c r="AB110" i="12"/>
  <c r="CI114" i="12"/>
  <c r="DC112" i="12"/>
  <c r="DD110" i="12"/>
  <c r="BN110" i="12"/>
  <c r="BN116" i="12" s="1"/>
  <c r="BM112" i="12"/>
  <c r="T112" i="12"/>
  <c r="U110" i="12"/>
  <c r="Y114" i="12"/>
  <c r="AG110" i="12"/>
  <c r="AF112" i="12"/>
  <c r="AF118" i="12" s="1"/>
  <c r="AL114" i="12"/>
  <c r="CF112" i="12"/>
  <c r="CG110" i="12"/>
  <c r="AZ114" i="12"/>
  <c r="DB110" i="12"/>
  <c r="DB116" i="12" s="1"/>
  <c r="DA112" i="12"/>
  <c r="BJ114" i="12"/>
  <c r="W112" i="12"/>
  <c r="X110" i="12"/>
  <c r="X116" i="12" s="1"/>
  <c r="CE110" i="12"/>
  <c r="CD112" i="12"/>
  <c r="AM114" i="12"/>
  <c r="BH110" i="12"/>
  <c r="BH116" i="12" s="1"/>
  <c r="BG112" i="12"/>
  <c r="BB114" i="12"/>
  <c r="BQ114" i="12"/>
  <c r="CG112" i="12"/>
  <c r="CH110" i="12"/>
  <c r="CC110" i="12"/>
  <c r="CB112" i="12"/>
  <c r="AW110" i="12"/>
  <c r="AV112" i="12"/>
  <c r="BE112" i="12"/>
  <c r="BF110" i="12"/>
  <c r="BF116" i="12" s="1"/>
  <c r="CT112" i="12"/>
  <c r="CT118" i="12" s="1"/>
  <c r="CU110" i="12"/>
  <c r="CU116" i="12" s="1"/>
  <c r="R112" i="12"/>
  <c r="S110" i="12"/>
  <c r="CW114" i="12"/>
  <c r="V110" i="12"/>
  <c r="U112" i="12"/>
  <c r="DD112" i="12"/>
  <c r="DE110" i="12"/>
  <c r="DE116" i="12" s="1"/>
  <c r="BX114" i="12"/>
  <c r="AR114" i="12"/>
  <c r="BU112" i="12"/>
  <c r="BV110" i="12"/>
  <c r="BV116" i="12" s="1"/>
  <c r="AE114" i="12"/>
  <c r="CO112" i="12"/>
  <c r="CP110" i="12"/>
  <c r="CP116" i="12" s="1"/>
  <c r="AX112" i="12"/>
  <c r="AY110" i="12"/>
  <c r="N114" i="12"/>
  <c r="BR114" i="12"/>
  <c r="AC110" i="12"/>
  <c r="AB112" i="12"/>
  <c r="AH110" i="12"/>
  <c r="AG112" i="12"/>
  <c r="AP114" i="12"/>
  <c r="M112" i="12"/>
  <c r="N110" i="12"/>
  <c r="CA110" i="12"/>
  <c r="CA116" i="12" s="1"/>
  <c r="BZ112" i="12"/>
  <c r="BZ118" i="12" s="1"/>
  <c r="BY112" i="12"/>
  <c r="BY118" i="12" s="1"/>
  <c r="BZ110" i="12"/>
  <c r="CT110" i="12"/>
  <c r="CS112" i="12"/>
  <c r="AR110" i="12"/>
  <c r="AQ112" i="12"/>
  <c r="BK114" i="12"/>
  <c r="CL116" i="11"/>
  <c r="CL118" i="11"/>
  <c r="BB118" i="11"/>
  <c r="BB116" i="11"/>
  <c r="V118" i="11"/>
  <c r="V116" i="11"/>
  <c r="N118" i="11"/>
  <c r="N116" i="11"/>
  <c r="BW116" i="11"/>
  <c r="BW118" i="11"/>
  <c r="U118" i="11"/>
  <c r="U116" i="11"/>
  <c r="BZ118" i="11"/>
  <c r="BZ116" i="11"/>
  <c r="Y118" i="11"/>
  <c r="Y116" i="11"/>
  <c r="AO118" i="11"/>
  <c r="AO116" i="11"/>
  <c r="BR118" i="11"/>
  <c r="BR116" i="11"/>
  <c r="CK118" i="11"/>
  <c r="CK116" i="11"/>
  <c r="CF118" i="11"/>
  <c r="CF116" i="11"/>
  <c r="CW118" i="11"/>
  <c r="CW116" i="11"/>
  <c r="DA118" i="11"/>
  <c r="DA116" i="11"/>
  <c r="L123" i="11"/>
  <c r="AL118" i="11"/>
  <c r="AL116" i="11"/>
  <c r="AQ116" i="11"/>
  <c r="AQ118" i="11"/>
  <c r="BT116" i="11"/>
  <c r="BT118" i="11"/>
  <c r="BD116" i="11"/>
  <c r="BD118" i="11"/>
  <c r="M118" i="11"/>
  <c r="M116" i="11"/>
  <c r="Z116" i="11"/>
  <c r="Z118" i="11"/>
  <c r="CX118" i="11"/>
  <c r="CX116" i="11"/>
  <c r="BQ118" i="11"/>
  <c r="BQ116" i="11"/>
  <c r="AS116" i="10"/>
  <c r="AS118" i="10"/>
  <c r="AR118" i="10"/>
  <c r="AR116" i="10"/>
  <c r="AL118" i="9"/>
  <c r="AL116" i="9"/>
  <c r="BO116" i="9"/>
  <c r="BO118" i="9"/>
  <c r="BJ118" i="9"/>
  <c r="BJ116" i="9"/>
  <c r="BV116" i="9"/>
  <c r="BV118" i="9"/>
  <c r="AI116" i="9"/>
  <c r="AI118" i="9"/>
  <c r="AO118" i="9"/>
  <c r="AO116" i="9"/>
  <c r="N116" i="9"/>
  <c r="CO116" i="9"/>
  <c r="CO118" i="9"/>
  <c r="AT118" i="9"/>
  <c r="AT116" i="9"/>
  <c r="CV116" i="9"/>
  <c r="CV118" i="9"/>
  <c r="M116" i="9"/>
  <c r="M118" i="9"/>
  <c r="BU116" i="9"/>
  <c r="BU118" i="9"/>
  <c r="BM116" i="9"/>
  <c r="BQ118" i="9"/>
  <c r="BQ116" i="9"/>
  <c r="AK116" i="9"/>
  <c r="AK118" i="9"/>
  <c r="CD118" i="9"/>
  <c r="CD116" i="9"/>
  <c r="BY116" i="9"/>
  <c r="BY118" i="9"/>
  <c r="BZ118" i="9"/>
  <c r="BZ116" i="9"/>
  <c r="AN118" i="9"/>
  <c r="AN116" i="9"/>
  <c r="BG118" i="9"/>
  <c r="BG116" i="9"/>
  <c r="CP118" i="9"/>
  <c r="CP116" i="9"/>
  <c r="BP116" i="9"/>
  <c r="BP118" i="9"/>
  <c r="CJ118" i="9"/>
  <c r="CJ116" i="9"/>
  <c r="DC118" i="9"/>
  <c r="DC116" i="9"/>
  <c r="BI116" i="9"/>
  <c r="BI118" i="9"/>
  <c r="BB118" i="8"/>
  <c r="BB116" i="8"/>
  <c r="CM116" i="8"/>
  <c r="CM118" i="8"/>
  <c r="DC118" i="8"/>
  <c r="DC116" i="8"/>
  <c r="CE118" i="8"/>
  <c r="CE116" i="8"/>
  <c r="BD118" i="8"/>
  <c r="BD116" i="8"/>
  <c r="CD118" i="8"/>
  <c r="CD116" i="8"/>
  <c r="CH118" i="8"/>
  <c r="CH116" i="8"/>
  <c r="BW116" i="8"/>
  <c r="BW118" i="8"/>
  <c r="L125" i="8"/>
  <c r="L127" i="8" s="1"/>
  <c r="AH118" i="8"/>
  <c r="AH116" i="8"/>
  <c r="AN116" i="8"/>
  <c r="AN118" i="8"/>
  <c r="AB118" i="8"/>
  <c r="AB116" i="8"/>
  <c r="DH118" i="8"/>
  <c r="DH116" i="8"/>
  <c r="BN116" i="8"/>
  <c r="BN118" i="8"/>
  <c r="CY116" i="8"/>
  <c r="CY118" i="8"/>
  <c r="AG118" i="8"/>
  <c r="AG116" i="8"/>
  <c r="BS116" i="8"/>
  <c r="BS118" i="8"/>
  <c r="U116" i="8"/>
  <c r="U118" i="8"/>
  <c r="CZ116" i="8"/>
  <c r="CZ118" i="8"/>
  <c r="DG118" i="8"/>
  <c r="DG116" i="8"/>
  <c r="BM118" i="8"/>
  <c r="BM116" i="8"/>
  <c r="Q116" i="8"/>
  <c r="BX116" i="8"/>
  <c r="BX118" i="8"/>
  <c r="CG116" i="8"/>
  <c r="CG118" i="8"/>
  <c r="CU116" i="8"/>
  <c r="CU118" i="8"/>
  <c r="DD118" i="8"/>
  <c r="DD116" i="8"/>
  <c r="AF118" i="8"/>
  <c r="AF116" i="8"/>
  <c r="CI118" i="8"/>
  <c r="CI116" i="8"/>
  <c r="AA118" i="8"/>
  <c r="AA116" i="8"/>
  <c r="CT116" i="8"/>
  <c r="CT118" i="8"/>
  <c r="CX116" i="10" l="1"/>
  <c r="BE110" i="10"/>
  <c r="BE116" i="10" s="1"/>
  <c r="DD118" i="9"/>
  <c r="DB118" i="10"/>
  <c r="Y110" i="10"/>
  <c r="BP114" i="10"/>
  <c r="BP116" i="10" s="1"/>
  <c r="CO116" i="10"/>
  <c r="T110" i="10"/>
  <c r="O116" i="12"/>
  <c r="CY116" i="12"/>
  <c r="CC118" i="12"/>
  <c r="R116" i="9"/>
  <c r="Y112" i="10"/>
  <c r="CE112" i="10"/>
  <c r="BP110" i="10"/>
  <c r="DF110" i="10"/>
  <c r="DF116" i="10" s="1"/>
  <c r="X112" i="10"/>
  <c r="X118" i="10" s="1"/>
  <c r="DD110" i="10"/>
  <c r="BE112" i="10"/>
  <c r="BE118" i="10" s="1"/>
  <c r="AM114" i="10"/>
  <c r="CX114" i="10"/>
  <c r="BW112" i="10"/>
  <c r="AZ114" i="10"/>
  <c r="AZ118" i="10" s="1"/>
  <c r="BZ112" i="10"/>
  <c r="BZ118" i="10" s="1"/>
  <c r="AE114" i="10"/>
  <c r="AE118" i="10" s="1"/>
  <c r="AS116" i="9"/>
  <c r="BZ116" i="12"/>
  <c r="AS118" i="12"/>
  <c r="CO112" i="10"/>
  <c r="CP110" i="10"/>
  <c r="BQ114" i="10"/>
  <c r="AD110" i="10"/>
  <c r="AD116" i="10" s="1"/>
  <c r="AU118" i="10"/>
  <c r="BI116" i="10"/>
  <c r="BK110" i="10"/>
  <c r="BJ112" i="10"/>
  <c r="CN110" i="10"/>
  <c r="CM112" i="10"/>
  <c r="BN112" i="10"/>
  <c r="BO110" i="10"/>
  <c r="BO116" i="10" s="1"/>
  <c r="S116" i="10"/>
  <c r="AJ114" i="10"/>
  <c r="AJ110" i="10"/>
  <c r="CK112" i="10"/>
  <c r="CK118" i="10" s="1"/>
  <c r="CL110" i="10"/>
  <c r="BC114" i="10"/>
  <c r="BD114" i="10"/>
  <c r="BC110" i="10"/>
  <c r="AO110" i="10"/>
  <c r="AO116" i="10" s="1"/>
  <c r="AN112" i="10"/>
  <c r="BF112" i="10"/>
  <c r="BG110" i="10"/>
  <c r="CF112" i="10"/>
  <c r="CG110" i="10"/>
  <c r="AY112" i="10"/>
  <c r="AZ110" i="10"/>
  <c r="AZ116" i="10" s="1"/>
  <c r="AV112" i="10"/>
  <c r="AV114" i="10"/>
  <c r="AL114" i="10"/>
  <c r="AK114" i="10"/>
  <c r="CO118" i="10"/>
  <c r="CA110" i="10"/>
  <c r="CA116" i="10" s="1"/>
  <c r="CP114" i="10"/>
  <c r="CP118" i="10" s="1"/>
  <c r="BU112" i="10"/>
  <c r="AT116" i="10"/>
  <c r="CQ110" i="10"/>
  <c r="DG112" i="10"/>
  <c r="DH110" i="10"/>
  <c r="Z112" i="10"/>
  <c r="AA110" i="10"/>
  <c r="AG110" i="10"/>
  <c r="AG116" i="10" s="1"/>
  <c r="AF112" i="10"/>
  <c r="AF118" i="10" s="1"/>
  <c r="T112" i="10"/>
  <c r="T114" i="10"/>
  <c r="U114" i="10"/>
  <c r="CZ110" i="10"/>
  <c r="CY112" i="10"/>
  <c r="CY118" i="10" s="1"/>
  <c r="BJ110" i="10"/>
  <c r="BI112" i="10"/>
  <c r="BI118" i="10" s="1"/>
  <c r="AJ112" i="10"/>
  <c r="AK110" i="10"/>
  <c r="BQ112" i="10"/>
  <c r="BQ118" i="10" s="1"/>
  <c r="BR110" i="10"/>
  <c r="BA112" i="10"/>
  <c r="BB110" i="10"/>
  <c r="BC112" i="10"/>
  <c r="BC118" i="10" s="1"/>
  <c r="BD110" i="10"/>
  <c r="BR112" i="10"/>
  <c r="AN114" i="10"/>
  <c r="V114" i="10"/>
  <c r="O110" i="10"/>
  <c r="O114" i="10"/>
  <c r="CS110" i="10"/>
  <c r="CS116" i="10" s="1"/>
  <c r="CI112" i="10"/>
  <c r="CJ110" i="10"/>
  <c r="CJ116" i="10" s="1"/>
  <c r="BG114" i="10"/>
  <c r="BH114" i="10"/>
  <c r="AI114" i="10"/>
  <c r="AI112" i="10"/>
  <c r="AH114" i="10"/>
  <c r="BU114" i="10"/>
  <c r="R116" i="10"/>
  <c r="BW114" i="10"/>
  <c r="BX112" i="10"/>
  <c r="BX118" i="10" s="1"/>
  <c r="CT112" i="10"/>
  <c r="AL110" i="10"/>
  <c r="AL116" i="10" s="1"/>
  <c r="AK112" i="10"/>
  <c r="AZ112" i="10"/>
  <c r="BA110" i="10"/>
  <c r="AX110" i="10"/>
  <c r="AW112" i="10"/>
  <c r="N110" i="10"/>
  <c r="N116" i="10" s="1"/>
  <c r="M112" i="10"/>
  <c r="AC116" i="12"/>
  <c r="BL116" i="12"/>
  <c r="BA116" i="12"/>
  <c r="AH118" i="12"/>
  <c r="AC118" i="12"/>
  <c r="CB118" i="9"/>
  <c r="AW116" i="9"/>
  <c r="CC118" i="9"/>
  <c r="CS118" i="9"/>
  <c r="DG114" i="10"/>
  <c r="DH114" i="10"/>
  <c r="Z114" i="10"/>
  <c r="AF110" i="10"/>
  <c r="AF114" i="10"/>
  <c r="U110" i="10"/>
  <c r="U116" i="10" s="1"/>
  <c r="U112" i="10"/>
  <c r="U118" i="10" s="1"/>
  <c r="V110" i="10"/>
  <c r="V116" i="10" s="1"/>
  <c r="CY114" i="10"/>
  <c r="CZ114" i="10"/>
  <c r="CZ112" i="10"/>
  <c r="AG112" i="10"/>
  <c r="AG118" i="10" s="1"/>
  <c r="AH110" i="10"/>
  <c r="CK110" i="10"/>
  <c r="CK116" i="10" s="1"/>
  <c r="CJ112" i="10"/>
  <c r="CJ118" i="10" s="1"/>
  <c r="W112" i="10"/>
  <c r="X110" i="10"/>
  <c r="X116" i="10" s="1"/>
  <c r="AD112" i="10"/>
  <c r="AD118" i="10" s="1"/>
  <c r="AE110" i="10"/>
  <c r="AE116" i="10" s="1"/>
  <c r="Q114" i="10"/>
  <c r="Q112" i="10"/>
  <c r="P114" i="10"/>
  <c r="DA112" i="10"/>
  <c r="AV110" i="10"/>
  <c r="AU112" i="10"/>
  <c r="CH118" i="9"/>
  <c r="CH116" i="9"/>
  <c r="V112" i="10"/>
  <c r="W110" i="10"/>
  <c r="BX110" i="10"/>
  <c r="BX116" i="10" s="1"/>
  <c r="DG110" i="10"/>
  <c r="DF112" i="10"/>
  <c r="DF118" i="10" s="1"/>
  <c r="P110" i="10"/>
  <c r="O112" i="10"/>
  <c r="CI114" i="10"/>
  <c r="CI118" i="10" s="1"/>
  <c r="BH110" i="10"/>
  <c r="BG112" i="10"/>
  <c r="AI110" i="10"/>
  <c r="AH112" i="10"/>
  <c r="AP114" i="10"/>
  <c r="AQ112" i="10"/>
  <c r="AQ114" i="10"/>
  <c r="AC116" i="10"/>
  <c r="BQ110" i="10"/>
  <c r="CD112" i="10"/>
  <c r="CD118" i="10" s="1"/>
  <c r="CE110" i="10"/>
  <c r="CE116" i="10" s="1"/>
  <c r="Z110" i="10"/>
  <c r="CL112" i="10"/>
  <c r="CM110" i="10"/>
  <c r="AA114" i="10"/>
  <c r="AB112" i="10"/>
  <c r="AB114" i="10"/>
  <c r="BY114" i="10"/>
  <c r="BY110" i="10"/>
  <c r="CC112" i="10"/>
  <c r="CD110" i="10"/>
  <c r="CD116" i="10" s="1"/>
  <c r="M114" i="10"/>
  <c r="M110" i="10"/>
  <c r="N112" i="10"/>
  <c r="N118" i="10" s="1"/>
  <c r="CE114" i="10"/>
  <c r="CE118" i="10" s="1"/>
  <c r="BL112" i="10"/>
  <c r="BM110" i="10"/>
  <c r="BA114" i="10"/>
  <c r="BB112" i="10"/>
  <c r="BB114" i="10"/>
  <c r="BS110" i="10"/>
  <c r="BR114" i="10"/>
  <c r="DE114" i="10"/>
  <c r="DD114" i="10"/>
  <c r="DE112" i="10"/>
  <c r="BS114" i="10"/>
  <c r="CU110" i="10"/>
  <c r="CU114" i="10"/>
  <c r="CU112" i="10"/>
  <c r="CT114" i="10"/>
  <c r="AW110" i="10"/>
  <c r="AW114" i="10"/>
  <c r="AT118" i="12"/>
  <c r="S116" i="12"/>
  <c r="CJ118" i="12"/>
  <c r="BS116" i="12"/>
  <c r="O118" i="12"/>
  <c r="CR112" i="10"/>
  <c r="AY110" i="10"/>
  <c r="AY116" i="10" s="1"/>
  <c r="S112" i="10"/>
  <c r="S118" i="10" s="1"/>
  <c r="L125" i="9"/>
  <c r="BV116" i="10"/>
  <c r="DC112" i="10"/>
  <c r="DC118" i="10" s="1"/>
  <c r="AP110" i="10"/>
  <c r="AO112" i="10"/>
  <c r="AO118" i="10" s="1"/>
  <c r="BJ114" i="10"/>
  <c r="BK114" i="10"/>
  <c r="BK112" i="10"/>
  <c r="CM114" i="10"/>
  <c r="CN114" i="10"/>
  <c r="CN116" i="10" s="1"/>
  <c r="CY110" i="10"/>
  <c r="CY116" i="10" s="1"/>
  <c r="CX112" i="10"/>
  <c r="CX118" i="10" s="1"/>
  <c r="BN114" i="10"/>
  <c r="BN110" i="10"/>
  <c r="BL114" i="10"/>
  <c r="BM114" i="10"/>
  <c r="BL110" i="10"/>
  <c r="BM112" i="10"/>
  <c r="CH112" i="10"/>
  <c r="CH110" i="10"/>
  <c r="CH114" i="10"/>
  <c r="BT112" i="10"/>
  <c r="BT118" i="10" s="1"/>
  <c r="BU110" i="10"/>
  <c r="BW110" i="10"/>
  <c r="W114" i="10"/>
  <c r="P112" i="10"/>
  <c r="Q110" i="10"/>
  <c r="DA114" i="10"/>
  <c r="DA110" i="10"/>
  <c r="BB118" i="9"/>
  <c r="BB116" i="9"/>
  <c r="CA118" i="9"/>
  <c r="CT110" i="10"/>
  <c r="CS112" i="10"/>
  <c r="CS118" i="10" s="1"/>
  <c r="DE110" i="10"/>
  <c r="DD112" i="10"/>
  <c r="BF110" i="10"/>
  <c r="BF114" i="10"/>
  <c r="CF114" i="10"/>
  <c r="CG112" i="10"/>
  <c r="BS112" i="10"/>
  <c r="BS118" i="10" s="1"/>
  <c r="BT110" i="10"/>
  <c r="BT116" i="10" s="1"/>
  <c r="AP112" i="10"/>
  <c r="AQ110" i="10"/>
  <c r="CG114" i="10"/>
  <c r="CL114" i="10"/>
  <c r="AL112" i="10"/>
  <c r="AM110" i="10"/>
  <c r="AM116" i="10" s="1"/>
  <c r="AA112" i="10"/>
  <c r="AB110" i="10"/>
  <c r="BZ110" i="10"/>
  <c r="BZ116" i="10" s="1"/>
  <c r="BY112" i="10"/>
  <c r="AM112" i="10"/>
  <c r="AM118" i="10" s="1"/>
  <c r="AN110" i="10"/>
  <c r="BH112" i="10"/>
  <c r="BD112" i="10"/>
  <c r="CF110" i="10"/>
  <c r="AY116" i="12"/>
  <c r="AY118" i="12"/>
  <c r="CM116" i="12"/>
  <c r="L123" i="9"/>
  <c r="CB116" i="9"/>
  <c r="CC116" i="10"/>
  <c r="CC118" i="10"/>
  <c r="AY118" i="10"/>
  <c r="O118" i="9"/>
  <c r="O116" i="9"/>
  <c r="CW118" i="10"/>
  <c r="CW116" i="10"/>
  <c r="AQ116" i="12"/>
  <c r="AJ116" i="12"/>
  <c r="DD116" i="9"/>
  <c r="DB116" i="10"/>
  <c r="CR116" i="10"/>
  <c r="CR118" i="10"/>
  <c r="CA118" i="10"/>
  <c r="AX116" i="10"/>
  <c r="AX118" i="10"/>
  <c r="AT118" i="10"/>
  <c r="CP116" i="10"/>
  <c r="BP118" i="10"/>
  <c r="BV118" i="10"/>
  <c r="AU116" i="10"/>
  <c r="DC116" i="10"/>
  <c r="CQ118" i="10"/>
  <c r="CQ116" i="10"/>
  <c r="CB118" i="10"/>
  <c r="CB116" i="10"/>
  <c r="AQ118" i="12"/>
  <c r="AH116" i="12"/>
  <c r="CK116" i="12"/>
  <c r="AN116" i="12"/>
  <c r="AN118" i="12"/>
  <c r="AW118" i="12"/>
  <c r="BC116" i="12"/>
  <c r="V116" i="12"/>
  <c r="Y118" i="10"/>
  <c r="Y116" i="10"/>
  <c r="BO118" i="10"/>
  <c r="BP116" i="12"/>
  <c r="BW118" i="12"/>
  <c r="BW116" i="12"/>
  <c r="CC116" i="12"/>
  <c r="BP118" i="12"/>
  <c r="BT118" i="12"/>
  <c r="S118" i="12"/>
  <c r="P118" i="12"/>
  <c r="BT116" i="12"/>
  <c r="AJ118" i="12"/>
  <c r="CV116" i="12"/>
  <c r="P116" i="12"/>
  <c r="CE116" i="12"/>
  <c r="BL118" i="12"/>
  <c r="CV118" i="12"/>
  <c r="CH118" i="12"/>
  <c r="AW116" i="12"/>
  <c r="CM118" i="12"/>
  <c r="CT116" i="12"/>
  <c r="V118" i="12"/>
  <c r="DE116" i="9"/>
  <c r="DE118" i="9"/>
  <c r="AB116" i="9"/>
  <c r="AW118" i="9"/>
  <c r="AB118" i="9"/>
  <c r="DH118" i="9"/>
  <c r="DH116" i="9"/>
  <c r="CT118" i="9"/>
  <c r="P118" i="9"/>
  <c r="P116" i="9"/>
  <c r="L136" i="8"/>
  <c r="BC118" i="12"/>
  <c r="CH116" i="12"/>
  <c r="CE118" i="12"/>
  <c r="CZ118" i="12"/>
  <c r="Q125" i="8"/>
  <c r="CZ116" i="12"/>
  <c r="N118" i="12"/>
  <c r="N116" i="12"/>
  <c r="AR116" i="12"/>
  <c r="AR118" i="12"/>
  <c r="BB116" i="12"/>
  <c r="BB118" i="12"/>
  <c r="AL116" i="12"/>
  <c r="AL118" i="12"/>
  <c r="CI116" i="12"/>
  <c r="CI118" i="12"/>
  <c r="DF118" i="12"/>
  <c r="DF116" i="12"/>
  <c r="AX118" i="12"/>
  <c r="AX116" i="12"/>
  <c r="BU118" i="12"/>
  <c r="BU116" i="12"/>
  <c r="BE118" i="12"/>
  <c r="BE116" i="12"/>
  <c r="BG118" i="12"/>
  <c r="BG116" i="12"/>
  <c r="CF116" i="12"/>
  <c r="CF118" i="12"/>
  <c r="BM116" i="12"/>
  <c r="BM118" i="12"/>
  <c r="AK118" i="12"/>
  <c r="AK116" i="12"/>
  <c r="DH118" i="12"/>
  <c r="DH116" i="12"/>
  <c r="AD118" i="12"/>
  <c r="AD116" i="12"/>
  <c r="L125" i="12"/>
  <c r="AE116" i="12"/>
  <c r="AE118" i="12"/>
  <c r="BX118" i="12"/>
  <c r="BX116" i="12"/>
  <c r="AM118" i="12"/>
  <c r="AM116" i="12"/>
  <c r="AZ116" i="12"/>
  <c r="AZ118" i="12"/>
  <c r="CS116" i="12"/>
  <c r="CS118" i="12"/>
  <c r="CO116" i="12"/>
  <c r="CO118" i="12"/>
  <c r="DD118" i="12"/>
  <c r="DD116" i="12"/>
  <c r="R118" i="12"/>
  <c r="R116" i="12"/>
  <c r="AV118" i="12"/>
  <c r="AV116" i="12"/>
  <c r="CD118" i="12"/>
  <c r="CD116" i="12"/>
  <c r="DA118" i="12"/>
  <c r="DA116" i="12"/>
  <c r="DC116" i="12"/>
  <c r="DC118" i="12"/>
  <c r="AO118" i="12"/>
  <c r="AO116" i="12"/>
  <c r="AP118" i="12"/>
  <c r="AP116" i="12"/>
  <c r="CW118" i="12"/>
  <c r="CW116" i="12"/>
  <c r="BJ118" i="12"/>
  <c r="BJ116" i="12"/>
  <c r="L123" i="12"/>
  <c r="AG116" i="12"/>
  <c r="AG118" i="12"/>
  <c r="U118" i="12"/>
  <c r="U116" i="12"/>
  <c r="CB116" i="12"/>
  <c r="CB118" i="12"/>
  <c r="W118" i="12"/>
  <c r="W116" i="12"/>
  <c r="AA118" i="12"/>
  <c r="AA116" i="12"/>
  <c r="DG118" i="12"/>
  <c r="DG116" i="12"/>
  <c r="AU116" i="12"/>
  <c r="AU118" i="12"/>
  <c r="BK116" i="12"/>
  <c r="BK118" i="12"/>
  <c r="BR116" i="12"/>
  <c r="BR118" i="12"/>
  <c r="BQ118" i="12"/>
  <c r="BQ116" i="12"/>
  <c r="Y118" i="12"/>
  <c r="Y116" i="12"/>
  <c r="BO116" i="12"/>
  <c r="BO118" i="12"/>
  <c r="M116" i="12"/>
  <c r="M118" i="12"/>
  <c r="AB116" i="12"/>
  <c r="AB118" i="12"/>
  <c r="CG118" i="12"/>
  <c r="CG116" i="12"/>
  <c r="T116" i="12"/>
  <c r="T118" i="12"/>
  <c r="BD118" i="12"/>
  <c r="BD116" i="12"/>
  <c r="AI118" i="12"/>
  <c r="AI116" i="12"/>
  <c r="CQ116" i="12"/>
  <c r="CQ118" i="12"/>
  <c r="CN116" i="12"/>
  <c r="CN118" i="12"/>
  <c r="CL116" i="12"/>
  <c r="CL118" i="12"/>
  <c r="Q123" i="11"/>
  <c r="Q125" i="11"/>
  <c r="L136" i="11"/>
  <c r="L127" i="11"/>
  <c r="L131" i="8"/>
  <c r="L138" i="8"/>
  <c r="H57" i="8"/>
  <c r="I28" i="8"/>
  <c r="L129" i="8"/>
  <c r="Q123" i="8"/>
  <c r="AI116" i="10" l="1"/>
  <c r="L133" i="8"/>
  <c r="BA116" i="10"/>
  <c r="BA118" i="10"/>
  <c r="BJ118" i="10"/>
  <c r="DE116" i="10"/>
  <c r="AJ116" i="10"/>
  <c r="AV118" i="10"/>
  <c r="L125" i="10"/>
  <c r="AN116" i="10"/>
  <c r="CL118" i="10"/>
  <c r="L136" i="9"/>
  <c r="BQ116" i="10"/>
  <c r="V118" i="10"/>
  <c r="CF118" i="10"/>
  <c r="CF116" i="10"/>
  <c r="BK118" i="10"/>
  <c r="BK116" i="10"/>
  <c r="DD116" i="10"/>
  <c r="DD118" i="10"/>
  <c r="BU116" i="10"/>
  <c r="BU118" i="10"/>
  <c r="CG116" i="10"/>
  <c r="CG118" i="10"/>
  <c r="BF116" i="10"/>
  <c r="BF118" i="10"/>
  <c r="L123" i="10"/>
  <c r="AA118" i="10"/>
  <c r="AQ116" i="10"/>
  <c r="AQ118" i="10"/>
  <c r="P118" i="10"/>
  <c r="P116" i="10"/>
  <c r="CZ118" i="10"/>
  <c r="DH118" i="10"/>
  <c r="DH116" i="10"/>
  <c r="AH116" i="10"/>
  <c r="AH118" i="10"/>
  <c r="BG116" i="10"/>
  <c r="BG118" i="10"/>
  <c r="O116" i="10"/>
  <c r="O118" i="10"/>
  <c r="CZ116" i="10"/>
  <c r="AN118" i="10"/>
  <c r="CN118" i="10"/>
  <c r="L127" i="9"/>
  <c r="L129" i="9" s="1"/>
  <c r="W118" i="10"/>
  <c r="W116" i="10"/>
  <c r="CH118" i="10"/>
  <c r="CH116" i="10"/>
  <c r="BN116" i="10"/>
  <c r="BN118" i="10"/>
  <c r="CT116" i="10"/>
  <c r="CT118" i="10"/>
  <c r="BS116" i="10"/>
  <c r="BR116" i="10"/>
  <c r="BR118" i="10"/>
  <c r="M118" i="10"/>
  <c r="M116" i="10"/>
  <c r="BY116" i="10"/>
  <c r="BY118" i="10"/>
  <c r="CM116" i="10"/>
  <c r="Q118" i="10"/>
  <c r="AF116" i="10"/>
  <c r="DG116" i="10"/>
  <c r="DG118" i="10"/>
  <c r="BW118" i="10"/>
  <c r="BW116" i="10"/>
  <c r="AI118" i="10"/>
  <c r="AJ118" i="10"/>
  <c r="AK118" i="10"/>
  <c r="AK116" i="10"/>
  <c r="CL116" i="10"/>
  <c r="CM118" i="10"/>
  <c r="BL118" i="10"/>
  <c r="BL116" i="10"/>
  <c r="CU116" i="10"/>
  <c r="CU118" i="10"/>
  <c r="BB116" i="10"/>
  <c r="BB118" i="10"/>
  <c r="Z116" i="10"/>
  <c r="Z118" i="10"/>
  <c r="BH116" i="10"/>
  <c r="BH118" i="10"/>
  <c r="BD118" i="10"/>
  <c r="BD116" i="10"/>
  <c r="DA118" i="10"/>
  <c r="DA116" i="10"/>
  <c r="BM116" i="10"/>
  <c r="BM118" i="10"/>
  <c r="AW116" i="10"/>
  <c r="AW118" i="10"/>
  <c r="DE118" i="10"/>
  <c r="AB116" i="10"/>
  <c r="AB118" i="10"/>
  <c r="AP116" i="10"/>
  <c r="AP118" i="10"/>
  <c r="AV116" i="10"/>
  <c r="Q116" i="10"/>
  <c r="BJ116" i="10"/>
  <c r="T118" i="10"/>
  <c r="T116" i="10"/>
  <c r="AA116" i="10"/>
  <c r="AL118" i="10"/>
  <c r="BC116" i="10"/>
  <c r="CI116" i="10"/>
  <c r="Q125" i="9"/>
  <c r="Q123" i="9"/>
  <c r="I30" i="8"/>
  <c r="K20" i="13"/>
  <c r="L136" i="12"/>
  <c r="L127" i="12"/>
  <c r="L129" i="12" s="1"/>
  <c r="Q125" i="12"/>
  <c r="Q123" i="12"/>
  <c r="L131" i="11"/>
  <c r="L138" i="11"/>
  <c r="H57" i="11"/>
  <c r="I28" i="11"/>
  <c r="K23" i="13" s="1"/>
  <c r="L129" i="11"/>
  <c r="L133" i="11" s="1"/>
  <c r="Q136" i="11"/>
  <c r="Q127" i="11"/>
  <c r="Q129" i="11" s="1"/>
  <c r="L131" i="9"/>
  <c r="L133" i="9" s="1"/>
  <c r="L138" i="9"/>
  <c r="H57" i="9"/>
  <c r="Q127" i="8"/>
  <c r="Q129" i="8" s="1"/>
  <c r="Q136" i="8"/>
  <c r="Q136" i="9" l="1"/>
  <c r="Q125" i="10"/>
  <c r="Q123" i="10"/>
  <c r="I28" i="9"/>
  <c r="K21" i="13" s="1"/>
  <c r="L127" i="10"/>
  <c r="L136" i="10"/>
  <c r="Q127" i="9"/>
  <c r="Q129" i="9" s="1"/>
  <c r="I30" i="9"/>
  <c r="L131" i="12"/>
  <c r="L133" i="12" s="1"/>
  <c r="L138" i="12"/>
  <c r="H57" i="12"/>
  <c r="I28" i="12"/>
  <c r="K24" i="13" s="1"/>
  <c r="Q136" i="12"/>
  <c r="Q127" i="12"/>
  <c r="Q129" i="12" s="1"/>
  <c r="I30" i="11"/>
  <c r="Q131" i="11"/>
  <c r="Q133" i="11" s="1"/>
  <c r="L143" i="11" s="1"/>
  <c r="L141" i="11"/>
  <c r="Q138" i="11"/>
  <c r="H59" i="11"/>
  <c r="I34" i="11"/>
  <c r="J23" i="13" s="1"/>
  <c r="L141" i="8"/>
  <c r="Q138" i="8"/>
  <c r="Q131" i="8"/>
  <c r="Q133" i="8" s="1"/>
  <c r="L143" i="8" s="1"/>
  <c r="H59" i="8"/>
  <c r="I34" i="8"/>
  <c r="J20" i="13" s="1"/>
  <c r="Q136" i="10" l="1"/>
  <c r="Q127" i="10"/>
  <c r="H59" i="9"/>
  <c r="I28" i="10"/>
  <c r="K22" i="13" s="1"/>
  <c r="L131" i="10"/>
  <c r="H57" i="10"/>
  <c r="L138" i="10"/>
  <c r="L129" i="10"/>
  <c r="L133" i="10" s="1"/>
  <c r="Q138" i="9"/>
  <c r="L141" i="9"/>
  <c r="I34" i="9"/>
  <c r="J21" i="13" s="1"/>
  <c r="Q131" i="9"/>
  <c r="Q133" i="9" s="1"/>
  <c r="L143" i="9" s="1"/>
  <c r="O20" i="13"/>
  <c r="O27" i="13" s="1"/>
  <c r="Q131" i="12"/>
  <c r="Q133" i="12" s="1"/>
  <c r="L143" i="12" s="1"/>
  <c r="L141" i="12"/>
  <c r="Q138" i="12"/>
  <c r="H59" i="12"/>
  <c r="I34" i="12"/>
  <c r="I30" i="12"/>
  <c r="I36" i="11"/>
  <c r="I36" i="8"/>
  <c r="Q129" i="10" l="1"/>
  <c r="Q131" i="10"/>
  <c r="H59" i="10"/>
  <c r="Q138" i="10"/>
  <c r="I34" i="10"/>
  <c r="J22" i="13" s="1"/>
  <c r="O23" i="13" s="1"/>
  <c r="L141" i="10"/>
  <c r="I30" i="10"/>
  <c r="I36" i="9"/>
  <c r="O21" i="13"/>
  <c r="S21" i="13" s="1"/>
  <c r="Q20" i="13"/>
  <c r="I36" i="12"/>
  <c r="J24" i="13"/>
  <c r="O24" i="13" s="1"/>
  <c r="I36" i="10" l="1"/>
  <c r="O22" i="13"/>
  <c r="Q22" i="13" s="1"/>
  <c r="Q133" i="10"/>
  <c r="L143" i="10" s="1"/>
  <c r="Q24" i="13"/>
  <c r="Q27" i="13"/>
  <c r="Q23" i="13"/>
  <c r="L99" i="1" l="1"/>
  <c r="D99" i="1"/>
  <c r="D97" i="1"/>
  <c r="D96" i="1"/>
  <c r="L95" i="1"/>
  <c r="L97" i="1" s="1"/>
  <c r="DC104" i="1" s="1"/>
  <c r="D94" i="1"/>
  <c r="L93" i="1"/>
  <c r="D93" i="1"/>
  <c r="D83" i="1"/>
  <c r="D85" i="1" s="1"/>
  <c r="D51" i="1" s="1"/>
  <c r="D81" i="1"/>
  <c r="D49" i="1" s="1"/>
  <c r="L79" i="1"/>
  <c r="D57" i="1" s="1"/>
  <c r="D79" i="1"/>
  <c r="F40" i="1"/>
  <c r="C38" i="1"/>
  <c r="H79" i="1"/>
  <c r="H81" i="1" s="1"/>
  <c r="L108" i="1" l="1"/>
  <c r="H83" i="1"/>
  <c r="H49" i="1" s="1"/>
  <c r="P104" i="1"/>
  <c r="P108" i="1" s="1"/>
  <c r="AK104" i="1"/>
  <c r="AK108" i="1" s="1"/>
  <c r="AV104" i="1"/>
  <c r="AV108" i="1" s="1"/>
  <c r="CA104" i="1"/>
  <c r="CA106" i="1" s="1"/>
  <c r="CV104" i="1"/>
  <c r="CV106" i="1" s="1"/>
  <c r="U104" i="1"/>
  <c r="U108" i="1" s="1"/>
  <c r="AF104" i="1"/>
  <c r="AF108" i="1" s="1"/>
  <c r="AP104" i="1"/>
  <c r="AP108" i="1" s="1"/>
  <c r="BA104" i="1"/>
  <c r="BA108" i="1" s="1"/>
  <c r="BP104" i="1"/>
  <c r="BP106" i="1" s="1"/>
  <c r="CL104" i="1"/>
  <c r="CL108" i="1" s="1"/>
  <c r="DG104" i="1"/>
  <c r="DG106" i="1" s="1"/>
  <c r="N104" i="1"/>
  <c r="N108" i="1" s="1"/>
  <c r="Y104" i="1"/>
  <c r="Y106" i="1" s="1"/>
  <c r="AJ104" i="1"/>
  <c r="AJ108" i="1" s="1"/>
  <c r="AT104" i="1"/>
  <c r="AT106" i="1" s="1"/>
  <c r="BE104" i="1"/>
  <c r="BE106" i="1" s="1"/>
  <c r="BW104" i="1"/>
  <c r="BW106" i="1" s="1"/>
  <c r="CR104" i="1"/>
  <c r="CR108" i="1" s="1"/>
  <c r="DH104" i="1"/>
  <c r="DH108" i="1" s="1"/>
  <c r="Z104" i="1"/>
  <c r="Z108" i="1" s="1"/>
  <c r="BH104" i="1"/>
  <c r="BH108" i="1" s="1"/>
  <c r="T104" i="1"/>
  <c r="T108" i="1" s="1"/>
  <c r="AD104" i="1"/>
  <c r="AD106" i="1" s="1"/>
  <c r="AO104" i="1"/>
  <c r="AO108" i="1" s="1"/>
  <c r="AZ104" i="1"/>
  <c r="AZ106" i="1" s="1"/>
  <c r="BM104" i="1"/>
  <c r="BM108" i="1" s="1"/>
  <c r="CH104" i="1"/>
  <c r="CH108" i="1" s="1"/>
  <c r="AO106" i="1"/>
  <c r="DC106" i="1"/>
  <c r="H47" i="1"/>
  <c r="D47" i="1"/>
  <c r="D87" i="1"/>
  <c r="D95" i="1"/>
  <c r="D100" i="1" s="1"/>
  <c r="DE104" i="1"/>
  <c r="DE108" i="1" s="1"/>
  <c r="DA104" i="1"/>
  <c r="DA106" i="1" s="1"/>
  <c r="CW104" i="1"/>
  <c r="CS104" i="1"/>
  <c r="CS108" i="1" s="1"/>
  <c r="CO104" i="1"/>
  <c r="CO108" i="1" s="1"/>
  <c r="CK104" i="1"/>
  <c r="CK106" i="1" s="1"/>
  <c r="CG104" i="1"/>
  <c r="CC104" i="1"/>
  <c r="BY104" i="1"/>
  <c r="BY108" i="1" s="1"/>
  <c r="BU104" i="1"/>
  <c r="BU108" i="1" s="1"/>
  <c r="BQ104" i="1"/>
  <c r="DF104" i="1"/>
  <c r="DF106" i="1" s="1"/>
  <c r="CZ104" i="1"/>
  <c r="CZ108" i="1" s="1"/>
  <c r="CU104" i="1"/>
  <c r="CU106" i="1" s="1"/>
  <c r="CP104" i="1"/>
  <c r="CP106" i="1" s="1"/>
  <c r="CJ104" i="1"/>
  <c r="CJ108" i="1" s="1"/>
  <c r="CE104" i="1"/>
  <c r="CE106" i="1" s="1"/>
  <c r="BZ104" i="1"/>
  <c r="BT104" i="1"/>
  <c r="BT108" i="1" s="1"/>
  <c r="BO104" i="1"/>
  <c r="BO106" i="1" s="1"/>
  <c r="BK104" i="1"/>
  <c r="BK108" i="1" s="1"/>
  <c r="BG104" i="1"/>
  <c r="BC104" i="1"/>
  <c r="BC106" i="1" s="1"/>
  <c r="AY104" i="1"/>
  <c r="AY106" i="1" s="1"/>
  <c r="AU104" i="1"/>
  <c r="AU106" i="1" s="1"/>
  <c r="AQ104" i="1"/>
  <c r="AM104" i="1"/>
  <c r="AM106" i="1" s="1"/>
  <c r="AI104" i="1"/>
  <c r="AI106" i="1" s="1"/>
  <c r="AE104" i="1"/>
  <c r="AE108" i="1" s="1"/>
  <c r="AA104" i="1"/>
  <c r="W104" i="1"/>
  <c r="W106" i="1" s="1"/>
  <c r="S104" i="1"/>
  <c r="S106" i="1" s="1"/>
  <c r="O104" i="1"/>
  <c r="O108" i="1" s="1"/>
  <c r="DD104" i="1"/>
  <c r="DD108" i="1" s="1"/>
  <c r="CY104" i="1"/>
  <c r="CY106" i="1" s="1"/>
  <c r="CT104" i="1"/>
  <c r="CT108" i="1" s="1"/>
  <c r="CN104" i="1"/>
  <c r="CI104" i="1"/>
  <c r="CI106" i="1" s="1"/>
  <c r="CD104" i="1"/>
  <c r="CD108" i="1" s="1"/>
  <c r="BX104" i="1"/>
  <c r="BX108" i="1" s="1"/>
  <c r="BS104" i="1"/>
  <c r="BN104" i="1"/>
  <c r="BN108" i="1" s="1"/>
  <c r="BJ104" i="1"/>
  <c r="BJ108" i="1" s="1"/>
  <c r="BF104" i="1"/>
  <c r="BF108" i="1" s="1"/>
  <c r="L104" i="1"/>
  <c r="L106" i="1" s="1"/>
  <c r="Q104" i="1"/>
  <c r="Q108" i="1" s="1"/>
  <c r="V104" i="1"/>
  <c r="V108" i="1" s="1"/>
  <c r="AB104" i="1"/>
  <c r="AB108" i="1" s="1"/>
  <c r="AG104" i="1"/>
  <c r="AL104" i="1"/>
  <c r="AR104" i="1"/>
  <c r="AR108" i="1" s="1"/>
  <c r="AW104" i="1"/>
  <c r="AW108" i="1" s="1"/>
  <c r="BB104" i="1"/>
  <c r="BI104" i="1"/>
  <c r="BI108" i="1" s="1"/>
  <c r="BR104" i="1"/>
  <c r="BR108" i="1" s="1"/>
  <c r="CB104" i="1"/>
  <c r="CB108" i="1" s="1"/>
  <c r="CM104" i="1"/>
  <c r="CX104" i="1"/>
  <c r="CX108" i="1" s="1"/>
  <c r="D98" i="1"/>
  <c r="D101" i="1" s="1"/>
  <c r="L85" i="1"/>
  <c r="L87" i="1" s="1"/>
  <c r="M104" i="1"/>
  <c r="M108" i="1" s="1"/>
  <c r="R104" i="1"/>
  <c r="R108" i="1" s="1"/>
  <c r="X104" i="1"/>
  <c r="AC104" i="1"/>
  <c r="AC108" i="1" s="1"/>
  <c r="AH104" i="1"/>
  <c r="AH108" i="1" s="1"/>
  <c r="AN104" i="1"/>
  <c r="AN108" i="1" s="1"/>
  <c r="AS104" i="1"/>
  <c r="AX104" i="1"/>
  <c r="AX108" i="1" s="1"/>
  <c r="BD104" i="1"/>
  <c r="BD108" i="1" s="1"/>
  <c r="BL104" i="1"/>
  <c r="BL108" i="1" s="1"/>
  <c r="BV104" i="1"/>
  <c r="CF104" i="1"/>
  <c r="CF106" i="1" s="1"/>
  <c r="CQ104" i="1"/>
  <c r="CQ106" i="1" s="1"/>
  <c r="DB104" i="1"/>
  <c r="DB108" i="1" s="1"/>
  <c r="DC108" i="1"/>
  <c r="CU108" i="1" l="1"/>
  <c r="CV110" i="1" s="1"/>
  <c r="DG108" i="1"/>
  <c r="CA108" i="1"/>
  <c r="DH106" i="1"/>
  <c r="DH114" i="1" s="1"/>
  <c r="AT108" i="1"/>
  <c r="AU110" i="1" s="1"/>
  <c r="AD108" i="1"/>
  <c r="DA108" i="1"/>
  <c r="BP108" i="1"/>
  <c r="BP112" i="1" s="1"/>
  <c r="AZ108" i="1"/>
  <c r="BA106" i="1"/>
  <c r="BA114" i="1" s="1"/>
  <c r="Y108" i="1"/>
  <c r="BW108" i="1"/>
  <c r="CE108" i="1"/>
  <c r="CF110" i="1" s="1"/>
  <c r="U106" i="1"/>
  <c r="U114" i="1" s="1"/>
  <c r="N106" i="1"/>
  <c r="AI108" i="1"/>
  <c r="AK106" i="1"/>
  <c r="H85" i="1"/>
  <c r="H51" i="1" s="1"/>
  <c r="BC108" i="1"/>
  <c r="W108" i="1"/>
  <c r="CP108" i="1"/>
  <c r="CQ110" i="1" s="1"/>
  <c r="T106" i="1"/>
  <c r="U112" i="1" s="1"/>
  <c r="BO108" i="1"/>
  <c r="BP110" i="1" s="1"/>
  <c r="CI108" i="1"/>
  <c r="AJ106" i="1"/>
  <c r="AK110" i="1" s="1"/>
  <c r="CL106" i="1"/>
  <c r="CF108" i="1"/>
  <c r="CF112" i="1" s="1"/>
  <c r="AP106" i="1"/>
  <c r="AP110" i="1" s="1"/>
  <c r="CH106" i="1"/>
  <c r="CI114" i="1" s="1"/>
  <c r="CX106" i="1"/>
  <c r="CY114" i="1" s="1"/>
  <c r="AH106" i="1"/>
  <c r="AM108" i="1"/>
  <c r="BN106" i="1"/>
  <c r="BH106" i="1"/>
  <c r="CV108" i="1"/>
  <c r="CV112" i="1" s="1"/>
  <c r="BE108" i="1"/>
  <c r="DB106" i="1"/>
  <c r="DB114" i="1" s="1"/>
  <c r="CS106" i="1"/>
  <c r="M106" i="1"/>
  <c r="M110" i="1" s="1"/>
  <c r="DF108" i="1"/>
  <c r="DG110" i="1" s="1"/>
  <c r="CK108" i="1"/>
  <c r="S108" i="1"/>
  <c r="AY108" i="1"/>
  <c r="AZ110" i="1" s="1"/>
  <c r="BM106" i="1"/>
  <c r="BI106" i="1"/>
  <c r="CT106" i="1"/>
  <c r="CU114" i="1" s="1"/>
  <c r="BJ106" i="1"/>
  <c r="P106" i="1"/>
  <c r="AV106" i="1"/>
  <c r="AV112" i="1" s="1"/>
  <c r="BT106" i="1"/>
  <c r="DD106" i="1"/>
  <c r="DD110" i="1" s="1"/>
  <c r="Q106" i="1"/>
  <c r="Z106" i="1"/>
  <c r="Z112" i="1" s="1"/>
  <c r="BY106" i="1"/>
  <c r="AF106" i="1"/>
  <c r="CR106" i="1"/>
  <c r="BQ108" i="1"/>
  <c r="BQ106" i="1"/>
  <c r="BQ114" i="1" s="1"/>
  <c r="CW108" i="1"/>
  <c r="CW106" i="1"/>
  <c r="CW114" i="1" s="1"/>
  <c r="AQ106" i="1"/>
  <c r="AQ108" i="1"/>
  <c r="BV108" i="1"/>
  <c r="BV106" i="1"/>
  <c r="BW114" i="1" s="1"/>
  <c r="AS108" i="1"/>
  <c r="AS106" i="1"/>
  <c r="AT114" i="1" s="1"/>
  <c r="X108" i="1"/>
  <c r="X106" i="1"/>
  <c r="Y114" i="1" s="1"/>
  <c r="D59" i="1"/>
  <c r="AU114" i="1"/>
  <c r="CQ114" i="1"/>
  <c r="CG108" i="1"/>
  <c r="CG106" i="1"/>
  <c r="AA108" i="1"/>
  <c r="AA106" i="1"/>
  <c r="BG106" i="1"/>
  <c r="BG108" i="1"/>
  <c r="BZ106" i="1"/>
  <c r="CA114" i="1" s="1"/>
  <c r="BZ108" i="1"/>
  <c r="CM106" i="1"/>
  <c r="CM108" i="1"/>
  <c r="BB108" i="1"/>
  <c r="BB106" i="1"/>
  <c r="AG108" i="1"/>
  <c r="AG106" i="1"/>
  <c r="BS108" i="1"/>
  <c r="BS106" i="1"/>
  <c r="CN108" i="1"/>
  <c r="CN106" i="1"/>
  <c r="BP114" i="1"/>
  <c r="CV114" i="1"/>
  <c r="BA112" i="1"/>
  <c r="F39" i="1"/>
  <c r="BK106" i="1"/>
  <c r="AE106" i="1"/>
  <c r="O106" i="1"/>
  <c r="BF106" i="1"/>
  <c r="BF114" i="1" s="1"/>
  <c r="DE106" i="1"/>
  <c r="BU106" i="1"/>
  <c r="AB106" i="1"/>
  <c r="AR106" i="1"/>
  <c r="BX106" i="1"/>
  <c r="AU108" i="1"/>
  <c r="CQ108" i="1"/>
  <c r="AL108" i="1"/>
  <c r="AL106" i="1"/>
  <c r="CC108" i="1"/>
  <c r="CC106" i="1"/>
  <c r="BR106" i="1"/>
  <c r="AW106" i="1"/>
  <c r="DG114" i="1"/>
  <c r="AC106" i="1"/>
  <c r="AD114" i="1" s="1"/>
  <c r="AX106" i="1"/>
  <c r="CO106" i="1"/>
  <c r="CP114" i="1" s="1"/>
  <c r="BL106" i="1"/>
  <c r="CB106" i="1"/>
  <c r="CB114" i="1" s="1"/>
  <c r="AZ114" i="1"/>
  <c r="CF114" i="1"/>
  <c r="CY108" i="1"/>
  <c r="V106" i="1"/>
  <c r="R106" i="1"/>
  <c r="S114" i="1" s="1"/>
  <c r="CD106" i="1"/>
  <c r="AN106" i="1"/>
  <c r="AN112" i="1" s="1"/>
  <c r="BD106" i="1"/>
  <c r="CJ106" i="1"/>
  <c r="CZ106" i="1"/>
  <c r="T110" i="1" l="1"/>
  <c r="AY112" i="1"/>
  <c r="W112" i="1"/>
  <c r="AI112" i="1"/>
  <c r="DH110" i="1"/>
  <c r="DH116" i="1" s="1"/>
  <c r="BM110" i="1"/>
  <c r="DH112" i="1"/>
  <c r="DH118" i="1" s="1"/>
  <c r="DG112" i="1"/>
  <c r="DG118" i="1" s="1"/>
  <c r="AK112" i="1"/>
  <c r="BA110" i="1"/>
  <c r="BA116" i="1" s="1"/>
  <c r="AJ110" i="1"/>
  <c r="AP114" i="1"/>
  <c r="CE112" i="1"/>
  <c r="DC112" i="1"/>
  <c r="CJ110" i="1"/>
  <c r="AZ112" i="1"/>
  <c r="AZ118" i="1" s="1"/>
  <c r="AE110" i="1"/>
  <c r="AJ112" i="1"/>
  <c r="AJ114" i="1"/>
  <c r="AJ116" i="1" s="1"/>
  <c r="BJ110" i="1"/>
  <c r="DC114" i="1"/>
  <c r="M112" i="1"/>
  <c r="M114" i="1"/>
  <c r="M116" i="1" s="1"/>
  <c r="BD110" i="1"/>
  <c r="N114" i="1"/>
  <c r="BI114" i="1"/>
  <c r="U110" i="1"/>
  <c r="U116" i="1" s="1"/>
  <c r="AV114" i="1"/>
  <c r="AV118" i="1" s="1"/>
  <c r="T114" i="1"/>
  <c r="CI112" i="1"/>
  <c r="CI118" i="1" s="1"/>
  <c r="AP112" i="1"/>
  <c r="CI110" i="1"/>
  <c r="CI116" i="1" s="1"/>
  <c r="H87" i="1"/>
  <c r="N112" i="1"/>
  <c r="BK114" i="1"/>
  <c r="BC112" i="1"/>
  <c r="U118" i="1"/>
  <c r="CL110" i="1"/>
  <c r="AI110" i="1"/>
  <c r="DB112" i="1"/>
  <c r="DB118" i="1" s="1"/>
  <c r="DD114" i="1"/>
  <c r="DD116" i="1" s="1"/>
  <c r="DD112" i="1"/>
  <c r="CY110" i="1"/>
  <c r="CY116" i="1" s="1"/>
  <c r="BN112" i="1"/>
  <c r="AI114" i="1"/>
  <c r="AI118" i="1" s="1"/>
  <c r="AK114" i="1"/>
  <c r="CL114" i="1"/>
  <c r="CL116" i="1" s="1"/>
  <c r="AH114" i="1"/>
  <c r="CL112" i="1"/>
  <c r="T112" i="1"/>
  <c r="CS114" i="1"/>
  <c r="Z110" i="1"/>
  <c r="BO112" i="1"/>
  <c r="BO110" i="1"/>
  <c r="Z114" i="1"/>
  <c r="Z118" i="1" s="1"/>
  <c r="BO114" i="1"/>
  <c r="BW112" i="1"/>
  <c r="BW118" i="1" s="1"/>
  <c r="BY114" i="1"/>
  <c r="BI110" i="1"/>
  <c r="BI116" i="1" s="1"/>
  <c r="CS112" i="1"/>
  <c r="N110" i="1"/>
  <c r="N116" i="1" s="1"/>
  <c r="AR114" i="1"/>
  <c r="BQ110" i="1"/>
  <c r="BQ116" i="1" s="1"/>
  <c r="BI112" i="1"/>
  <c r="BN110" i="1"/>
  <c r="CU112" i="1"/>
  <c r="CT112" i="1"/>
  <c r="BJ112" i="1"/>
  <c r="CU110" i="1"/>
  <c r="CU116" i="1" s="1"/>
  <c r="BJ114" i="1"/>
  <c r="BN114" i="1"/>
  <c r="Q114" i="1"/>
  <c r="CS110" i="1"/>
  <c r="CT114" i="1"/>
  <c r="BT112" i="1"/>
  <c r="CR112" i="1"/>
  <c r="Q110" i="1"/>
  <c r="BM114" i="1"/>
  <c r="BM116" i="1" s="1"/>
  <c r="BM112" i="1"/>
  <c r="BU112" i="1"/>
  <c r="Q112" i="1"/>
  <c r="CT110" i="1"/>
  <c r="DC110" i="1"/>
  <c r="CR114" i="1"/>
  <c r="BY110" i="1"/>
  <c r="DB110" i="1"/>
  <c r="DB116" i="1" s="1"/>
  <c r="CW110" i="1"/>
  <c r="CW116" i="1" s="1"/>
  <c r="BS110" i="1"/>
  <c r="AF110" i="1"/>
  <c r="BE112" i="1"/>
  <c r="AH112" i="1"/>
  <c r="BL110" i="1"/>
  <c r="AF114" i="1"/>
  <c r="CB112" i="1"/>
  <c r="CB118" i="1" s="1"/>
  <c r="BY112" i="1"/>
  <c r="CD112" i="1"/>
  <c r="CB110" i="1"/>
  <c r="CB116" i="1" s="1"/>
  <c r="CE114" i="1"/>
  <c r="BD112" i="1"/>
  <c r="BK112" i="1"/>
  <c r="BF112" i="1"/>
  <c r="BF118" i="1" s="1"/>
  <c r="CZ114" i="1"/>
  <c r="CZ112" i="1"/>
  <c r="DA110" i="1"/>
  <c r="AW114" i="1"/>
  <c r="AW110" i="1"/>
  <c r="AW112" i="1"/>
  <c r="CC112" i="1"/>
  <c r="CD110" i="1"/>
  <c r="AL114" i="1"/>
  <c r="AL110" i="1"/>
  <c r="AX112" i="1"/>
  <c r="O114" i="1"/>
  <c r="P112" i="1"/>
  <c r="CV116" i="1"/>
  <c r="CV118" i="1"/>
  <c r="CN112" i="1"/>
  <c r="CO110" i="1"/>
  <c r="CM114" i="1"/>
  <c r="CM110" i="1"/>
  <c r="BG112" i="1"/>
  <c r="BH110" i="1"/>
  <c r="DA112" i="1"/>
  <c r="AQ114" i="1"/>
  <c r="AQ110" i="1"/>
  <c r="AM114" i="1"/>
  <c r="CX112" i="1"/>
  <c r="CF116" i="1"/>
  <c r="CF118" i="1"/>
  <c r="AO114" i="1"/>
  <c r="BR114" i="1"/>
  <c r="BR112" i="1"/>
  <c r="CQ112" i="1"/>
  <c r="CQ118" i="1" s="1"/>
  <c r="CR110" i="1"/>
  <c r="DE114" i="1"/>
  <c r="DE110" i="1"/>
  <c r="DE112" i="1"/>
  <c r="CX114" i="1"/>
  <c r="BP116" i="1"/>
  <c r="BP118" i="1"/>
  <c r="CK112" i="1"/>
  <c r="BS114" i="1"/>
  <c r="AO110" i="1"/>
  <c r="BG114" i="1"/>
  <c r="BH112" i="1"/>
  <c r="CQ116" i="1"/>
  <c r="AT110" i="1"/>
  <c r="AT116" i="1" s="1"/>
  <c r="AS112" i="1"/>
  <c r="BT114" i="1"/>
  <c r="R114" i="1"/>
  <c r="R112" i="1"/>
  <c r="S110" i="1"/>
  <c r="S116" i="1" s="1"/>
  <c r="R110" i="1"/>
  <c r="V114" i="1"/>
  <c r="V110" i="1"/>
  <c r="AZ116" i="1"/>
  <c r="P114" i="1"/>
  <c r="AX114" i="1"/>
  <c r="AX110" i="1"/>
  <c r="BA118" i="1"/>
  <c r="AR112" i="1"/>
  <c r="AV110" i="1"/>
  <c r="AU112" i="1"/>
  <c r="AU118" i="1" s="1"/>
  <c r="BX114" i="1"/>
  <c r="BX110" i="1"/>
  <c r="W114" i="1"/>
  <c r="BG110" i="1"/>
  <c r="DF110" i="1"/>
  <c r="AY110" i="1"/>
  <c r="BS112" i="1"/>
  <c r="BT110" i="1"/>
  <c r="BC110" i="1"/>
  <c r="BB112" i="1"/>
  <c r="CA110" i="1"/>
  <c r="CA116" i="1" s="1"/>
  <c r="BZ112" i="1"/>
  <c r="AA114" i="1"/>
  <c r="AA110" i="1"/>
  <c r="BK110" i="1"/>
  <c r="CH110" i="1"/>
  <c r="CG112" i="1"/>
  <c r="O112" i="1"/>
  <c r="X114" i="1"/>
  <c r="Y112" i="1"/>
  <c r="Y118" i="1" s="1"/>
  <c r="BV114" i="1"/>
  <c r="CU118" i="1"/>
  <c r="AM112" i="1"/>
  <c r="AN114" i="1"/>
  <c r="AN110" i="1"/>
  <c r="CY112" i="1"/>
  <c r="CY118" i="1" s="1"/>
  <c r="CZ110" i="1"/>
  <c r="DG116" i="1"/>
  <c r="AG112" i="1"/>
  <c r="AH110" i="1"/>
  <c r="AS114" i="1"/>
  <c r="AT112" i="1"/>
  <c r="AT118" i="1" s="1"/>
  <c r="CJ114" i="1"/>
  <c r="CJ112" i="1"/>
  <c r="CO114" i="1"/>
  <c r="CO112" i="1"/>
  <c r="AM110" i="1"/>
  <c r="AL112" i="1"/>
  <c r="AB114" i="1"/>
  <c r="AB112" i="1"/>
  <c r="AE114" i="1"/>
  <c r="AF112" i="1"/>
  <c r="BB114" i="1"/>
  <c r="BB110" i="1"/>
  <c r="AO112" i="1"/>
  <c r="CK114" i="1"/>
  <c r="CG114" i="1"/>
  <c r="CH112" i="1"/>
  <c r="CG110" i="1"/>
  <c r="AE112" i="1"/>
  <c r="CW112" i="1"/>
  <c r="CW118" i="1" s="1"/>
  <c r="CX110" i="1"/>
  <c r="BD114" i="1"/>
  <c r="BE110" i="1"/>
  <c r="CD114" i="1"/>
  <c r="CE110" i="1"/>
  <c r="AP116" i="1"/>
  <c r="T116" i="1"/>
  <c r="BC114" i="1"/>
  <c r="BL114" i="1"/>
  <c r="BL112" i="1"/>
  <c r="BE114" i="1"/>
  <c r="AC114" i="1"/>
  <c r="AD112" i="1"/>
  <c r="AD118" i="1" s="1"/>
  <c r="AC110" i="1"/>
  <c r="CH114" i="1"/>
  <c r="CC114" i="1"/>
  <c r="CC110" i="1"/>
  <c r="V112" i="1"/>
  <c r="AD110" i="1"/>
  <c r="AD116" i="1" s="1"/>
  <c r="AC112" i="1"/>
  <c r="CP112" i="1"/>
  <c r="CP118" i="1" s="1"/>
  <c r="BH114" i="1"/>
  <c r="BU114" i="1"/>
  <c r="BU110" i="1"/>
  <c r="DA114" i="1"/>
  <c r="DF114" i="1"/>
  <c r="AY114" i="1"/>
  <c r="CN114" i="1"/>
  <c r="AG114" i="1"/>
  <c r="AG110" i="1"/>
  <c r="CN110" i="1"/>
  <c r="CM112" i="1"/>
  <c r="CK110" i="1"/>
  <c r="BZ114" i="1"/>
  <c r="CA112" i="1"/>
  <c r="CA118" i="1" s="1"/>
  <c r="BZ110" i="1"/>
  <c r="AB110" i="1"/>
  <c r="AA112" i="1"/>
  <c r="AS110" i="1"/>
  <c r="DF112" i="1"/>
  <c r="BX112" i="1"/>
  <c r="O110" i="1"/>
  <c r="CP110" i="1"/>
  <c r="CP116" i="1" s="1"/>
  <c r="AU116" i="1"/>
  <c r="P110" i="1"/>
  <c r="X112" i="1"/>
  <c r="Y110" i="1"/>
  <c r="Y116" i="1" s="1"/>
  <c r="BW110" i="1"/>
  <c r="BW116" i="1" s="1"/>
  <c r="BV112" i="1"/>
  <c r="X110" i="1"/>
  <c r="BV110" i="1"/>
  <c r="AR110" i="1"/>
  <c r="AQ112" i="1"/>
  <c r="W110" i="1"/>
  <c r="S112" i="1"/>
  <c r="S118" i="1" s="1"/>
  <c r="BR110" i="1"/>
  <c r="BQ112" i="1"/>
  <c r="BQ118" i="1" s="1"/>
  <c r="BF110" i="1"/>
  <c r="BF116" i="1" s="1"/>
  <c r="DC118" i="1" l="1"/>
  <c r="AR118" i="1"/>
  <c r="DC116" i="1"/>
  <c r="AP118" i="1"/>
  <c r="CE118" i="1"/>
  <c r="AK118" i="1"/>
  <c r="T118" i="1"/>
  <c r="BY118" i="1"/>
  <c r="BI118" i="1"/>
  <c r="BO116" i="1"/>
  <c r="Z116" i="1"/>
  <c r="M118" i="1"/>
  <c r="AJ118" i="1"/>
  <c r="CT118" i="1"/>
  <c r="BJ116" i="1"/>
  <c r="N118" i="1"/>
  <c r="AH116" i="1"/>
  <c r="BK116" i="1"/>
  <c r="CS116" i="1"/>
  <c r="BO118" i="1"/>
  <c r="CL118" i="1"/>
  <c r="AV116" i="1"/>
  <c r="BK118" i="1"/>
  <c r="DD118" i="1"/>
  <c r="AH118" i="1"/>
  <c r="AI116" i="1"/>
  <c r="BN118" i="1"/>
  <c r="CS118" i="1"/>
  <c r="AK116" i="1"/>
  <c r="BY116" i="1"/>
  <c r="AR116" i="1"/>
  <c r="CR116" i="1"/>
  <c r="CR118" i="1"/>
  <c r="BM118" i="1"/>
  <c r="Q118" i="1"/>
  <c r="CT116" i="1"/>
  <c r="BN116" i="1"/>
  <c r="CE116" i="1"/>
  <c r="AF118" i="1"/>
  <c r="BJ118" i="1"/>
  <c r="Q116" i="1"/>
  <c r="AF116" i="1"/>
  <c r="L125" i="1"/>
  <c r="AE118" i="1"/>
  <c r="AE116" i="1"/>
  <c r="CO118" i="1"/>
  <c r="CO116" i="1"/>
  <c r="AS118" i="1"/>
  <c r="AS116" i="1"/>
  <c r="BR116" i="1"/>
  <c r="BR118" i="1"/>
  <c r="AG118" i="1"/>
  <c r="AG116" i="1"/>
  <c r="CC118" i="1"/>
  <c r="CC116" i="1"/>
  <c r="AC118" i="1"/>
  <c r="AC116" i="1"/>
  <c r="BC118" i="1"/>
  <c r="BC116" i="1"/>
  <c r="CD118" i="1"/>
  <c r="CD116" i="1"/>
  <c r="CG116" i="1"/>
  <c r="CG118" i="1"/>
  <c r="BB118" i="1"/>
  <c r="BB116" i="1"/>
  <c r="AB118" i="1"/>
  <c r="AB116" i="1"/>
  <c r="X118" i="1"/>
  <c r="X116" i="1"/>
  <c r="BX118" i="1"/>
  <c r="BX116" i="1"/>
  <c r="P118" i="1"/>
  <c r="P116" i="1"/>
  <c r="V116" i="1"/>
  <c r="V118" i="1"/>
  <c r="R118" i="1"/>
  <c r="R116" i="1"/>
  <c r="O118" i="1"/>
  <c r="O116" i="1"/>
  <c r="AW118" i="1"/>
  <c r="AW116" i="1"/>
  <c r="CN118" i="1"/>
  <c r="CN116" i="1"/>
  <c r="BU116" i="1"/>
  <c r="BU118" i="1"/>
  <c r="CH116" i="1"/>
  <c r="CH118" i="1"/>
  <c r="BE118" i="1"/>
  <c r="BE116" i="1"/>
  <c r="CK116" i="1"/>
  <c r="CK118" i="1"/>
  <c r="BG118" i="1"/>
  <c r="BG116" i="1"/>
  <c r="AQ118" i="1"/>
  <c r="AQ116" i="1"/>
  <c r="AY116" i="1"/>
  <c r="AY118" i="1"/>
  <c r="DA118" i="1"/>
  <c r="DA116" i="1"/>
  <c r="BH118" i="1"/>
  <c r="BH116" i="1"/>
  <c r="BD118" i="1"/>
  <c r="BD116" i="1"/>
  <c r="CJ118" i="1"/>
  <c r="CJ116" i="1"/>
  <c r="AN118" i="1"/>
  <c r="AN116" i="1"/>
  <c r="BV118" i="1"/>
  <c r="BV116" i="1"/>
  <c r="AA116" i="1"/>
  <c r="AA118" i="1"/>
  <c r="W118" i="1"/>
  <c r="W116" i="1"/>
  <c r="DE118" i="1"/>
  <c r="DE116" i="1"/>
  <c r="CM116" i="1"/>
  <c r="CM118" i="1"/>
  <c r="L123" i="1"/>
  <c r="BZ116" i="1"/>
  <c r="BZ118" i="1"/>
  <c r="DF118" i="1"/>
  <c r="DF116" i="1"/>
  <c r="BL118" i="1"/>
  <c r="BL116" i="1"/>
  <c r="AX116" i="1"/>
  <c r="AX118" i="1"/>
  <c r="BT118" i="1"/>
  <c r="BT116" i="1"/>
  <c r="BS118" i="1"/>
  <c r="BS116" i="1"/>
  <c r="CX118" i="1"/>
  <c r="CX116" i="1"/>
  <c r="AO118" i="1"/>
  <c r="AO116" i="1"/>
  <c r="AM116" i="1"/>
  <c r="AM118" i="1"/>
  <c r="AL116" i="1"/>
  <c r="AL118" i="1"/>
  <c r="CZ118" i="1"/>
  <c r="CZ116" i="1"/>
  <c r="Q125" i="1" l="1"/>
  <c r="Q123" i="1"/>
  <c r="L127" i="1"/>
  <c r="L136" i="1"/>
  <c r="Q136" i="1" l="1"/>
  <c r="Q127" i="1"/>
  <c r="Q138" i="1" s="1"/>
  <c r="L138" i="1"/>
  <c r="H57" i="1"/>
  <c r="L131" i="1"/>
  <c r="I28" i="1"/>
  <c r="L129" i="1"/>
  <c r="H59" i="1" l="1"/>
  <c r="Q129" i="1"/>
  <c r="L141" i="1"/>
  <c r="L133" i="1"/>
  <c r="Q131" i="1"/>
  <c r="I34" i="1"/>
  <c r="I36" i="1" s="1"/>
  <c r="I30" i="1"/>
  <c r="Q133" i="1" l="1"/>
  <c r="L143" i="1" s="1"/>
</calcChain>
</file>

<file path=xl/comments1.xml><?xml version="1.0" encoding="utf-8"?>
<comments xmlns="http://schemas.openxmlformats.org/spreadsheetml/2006/main">
  <authors>
    <author>Viola Alberto</author>
  </authors>
  <commentList>
    <comment ref="C32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Typical values are: 1.00 - 2.00 m
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 xml:space="preserve">Typical values are: 0.90 - 1.00 m
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</commentList>
</comments>
</file>

<file path=xl/comments2.xml><?xml version="1.0" encoding="utf-8"?>
<comments xmlns="http://schemas.openxmlformats.org/spreadsheetml/2006/main">
  <authors>
    <author>Viola Alberto</author>
  </authors>
  <commentList>
    <comment ref="C32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Typical values are: 1.00 - 2.00 m
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 xml:space="preserve">Typical values are: 0.90 - 1.00 m
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</commentList>
</comments>
</file>

<file path=xl/comments3.xml><?xml version="1.0" encoding="utf-8"?>
<comments xmlns="http://schemas.openxmlformats.org/spreadsheetml/2006/main">
  <authors>
    <author>Viola Alberto</author>
  </authors>
  <commentList>
    <comment ref="C32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Typical values are: 1.00 - 2.00 m
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 xml:space="preserve">Typical values are: 0.90 - 1.00 m
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</commentList>
</comments>
</file>

<file path=xl/comments4.xml><?xml version="1.0" encoding="utf-8"?>
<comments xmlns="http://schemas.openxmlformats.org/spreadsheetml/2006/main">
  <authors>
    <author>Viola Alberto</author>
  </authors>
  <commentList>
    <comment ref="C32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Typical values are: 1.00 - 2.00 m
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 xml:space="preserve">Typical values are: 0.90 - 1.00 m
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</commentList>
</comments>
</file>

<file path=xl/comments5.xml><?xml version="1.0" encoding="utf-8"?>
<comments xmlns="http://schemas.openxmlformats.org/spreadsheetml/2006/main">
  <authors>
    <author>Viola Alberto</author>
  </authors>
  <commentList>
    <comment ref="C32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Typical values are: 1.00 - 2.00 m
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 xml:space="preserve">Typical values are: 0.90 - 1.00 m
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</commentList>
</comments>
</file>

<file path=xl/comments6.xml><?xml version="1.0" encoding="utf-8"?>
<comments xmlns="http://schemas.openxmlformats.org/spreadsheetml/2006/main">
  <authors>
    <author>Viola Alberto</author>
  </authors>
  <commentList>
    <comment ref="C32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 xml:space="preserve">Typical values are: 1.00 - 2.00 m
</t>
        </r>
      </text>
    </comment>
    <comment ref="C36" authorId="0" shapeId="0">
      <text>
        <r>
          <rPr>
            <sz val="8"/>
            <color indexed="81"/>
            <rFont val="Tahoma"/>
            <family val="2"/>
          </rPr>
          <t xml:space="preserve">Typical values are: 0.90 - 1.00 m
</t>
        </r>
      </text>
    </comment>
    <comment ref="C38" authorId="0" shapeId="0">
      <text>
        <r>
          <rPr>
            <sz val="9"/>
            <color indexed="81"/>
            <rFont val="Tahoma"/>
            <family val="2"/>
          </rPr>
          <t>Standard Ellipsoidal Head (2:1 Head) have b = d/4</t>
        </r>
      </text>
    </comment>
  </commentList>
</comments>
</file>

<file path=xl/sharedStrings.xml><?xml version="1.0" encoding="utf-8"?>
<sst xmlns="http://schemas.openxmlformats.org/spreadsheetml/2006/main" count="951" uniqueCount="104">
  <si>
    <t>PARTIAL VOLUME IN HORIZONTAL TANK</t>
  </si>
  <si>
    <t>WITH BOOT AND ELLIPSOIDAL OR HEMISPHERICAL HEADS</t>
  </si>
  <si>
    <t>INPUT</t>
  </si>
  <si>
    <t>OUTPUT</t>
  </si>
  <si>
    <t>L =</t>
  </si>
  <si>
    <t>m</t>
  </si>
  <si>
    <t>V full =</t>
  </si>
  <si>
    <r>
      <t>m</t>
    </r>
    <r>
      <rPr>
        <vertAlign val="superscript"/>
        <sz val="10"/>
        <rFont val="Arial"/>
        <family val="2"/>
      </rPr>
      <t>3</t>
    </r>
  </si>
  <si>
    <t>D =</t>
  </si>
  <si>
    <t>Max Error =</t>
  </si>
  <si>
    <t>%</t>
  </si>
  <si>
    <t>B =</t>
  </si>
  <si>
    <t>h =</t>
  </si>
  <si>
    <t>V filled =</t>
  </si>
  <si>
    <r>
      <t>m</t>
    </r>
    <r>
      <rPr>
        <b/>
        <vertAlign val="superscript"/>
        <sz val="10"/>
        <rFont val="Arial"/>
        <family val="2"/>
      </rPr>
      <t>3</t>
    </r>
  </si>
  <si>
    <t>d =</t>
  </si>
  <si>
    <t>b =</t>
  </si>
  <si>
    <t>H =</t>
  </si>
  <si>
    <t>CALCULATION</t>
  </si>
  <si>
    <t>CYLINDER</t>
  </si>
  <si>
    <t>TWO HEADS</t>
  </si>
  <si>
    <t>H / D =</t>
  </si>
  <si>
    <t>-</t>
  </si>
  <si>
    <t>Vfilled / Vfull =</t>
  </si>
  <si>
    <t>BOOT</t>
  </si>
  <si>
    <t>V body =</t>
  </si>
  <si>
    <t>V side (full) =</t>
  </si>
  <si>
    <t>V head =</t>
  </si>
  <si>
    <t>V side (filled) =</t>
  </si>
  <si>
    <t>BOOT BODY</t>
  </si>
  <si>
    <t>K =</t>
  </si>
  <si>
    <t>ALFA =</t>
  </si>
  <si>
    <t>rad</t>
  </si>
  <si>
    <t>BOOT HEAD</t>
  </si>
  <si>
    <t>CHECK</t>
  </si>
  <si>
    <t>BOOT SIDE</t>
  </si>
  <si>
    <t>CHK 1</t>
  </si>
  <si>
    <t>R =</t>
  </si>
  <si>
    <t>CHK 2</t>
  </si>
  <si>
    <t>CHK 3</t>
  </si>
  <si>
    <t>r =</t>
  </si>
  <si>
    <t>CHK 4</t>
  </si>
  <si>
    <t>CHK 5</t>
  </si>
  <si>
    <t>Dx =</t>
  </si>
  <si>
    <t>CHK 6</t>
  </si>
  <si>
    <t>CHK 7</t>
  </si>
  <si>
    <t>CHK 8</t>
  </si>
  <si>
    <t>CHK 9</t>
  </si>
  <si>
    <t>i =</t>
  </si>
  <si>
    <t>CHECK TANK GEOMETRICAL DATA</t>
  </si>
  <si>
    <t>x =</t>
  </si>
  <si>
    <t>y =</t>
  </si>
  <si>
    <t>z =</t>
  </si>
  <si>
    <t>Vsup =</t>
  </si>
  <si>
    <t>Vinf =</t>
  </si>
  <si>
    <t>(yi+yi-1)/2 =</t>
  </si>
  <si>
    <t>Total Volume</t>
  </si>
  <si>
    <t>Filled Volume</t>
  </si>
  <si>
    <t>Vsup tot =</t>
  </si>
  <si>
    <t>Vinf tot =</t>
  </si>
  <si>
    <t>&lt;V&gt; tot =</t>
  </si>
  <si>
    <t>Sup Error =</t>
  </si>
  <si>
    <t>Inf Error =</t>
  </si>
  <si>
    <t>Vsup tot - &lt;V&gt; tot =</t>
  </si>
  <si>
    <t>&lt;V&gt; tot - Vinf tot =</t>
  </si>
  <si>
    <t>V fill / V tot =</t>
  </si>
  <si>
    <t>Max Total Error =</t>
  </si>
  <si>
    <t>Liquid flow</t>
  </si>
  <si>
    <t>kg/h</t>
  </si>
  <si>
    <t>Density</t>
  </si>
  <si>
    <r>
      <t>kg/m</t>
    </r>
    <r>
      <rPr>
        <vertAlign val="superscript"/>
        <sz val="10"/>
        <rFont val="Arial"/>
        <family val="2"/>
        <charset val="204"/>
      </rPr>
      <t>3</t>
    </r>
  </si>
  <si>
    <t>Diameter</t>
  </si>
  <si>
    <t>Length</t>
  </si>
  <si>
    <t>Diameter (m)</t>
  </si>
  <si>
    <t>Length            (m)</t>
  </si>
  <si>
    <t>Liquid Level</t>
  </si>
  <si>
    <t>Level       (m)</t>
  </si>
  <si>
    <t>Level / Diameter (%)</t>
  </si>
  <si>
    <r>
      <t>Level Volume (m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>)</t>
    </r>
  </si>
  <si>
    <r>
      <t>Total Volume (m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>)</t>
    </r>
  </si>
  <si>
    <r>
      <t>Volume Diffierence (m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>)</t>
    </r>
  </si>
  <si>
    <t>Time on pump capacity Limit (min)</t>
  </si>
  <si>
    <t>Time on pump capacity calculated (min)</t>
  </si>
  <si>
    <t>Time on liquid flow Limit (min)</t>
  </si>
  <si>
    <t>Time on liquid flow calculated (min)</t>
  </si>
  <si>
    <t>HHHLL</t>
  </si>
  <si>
    <t>HHHLL - LLL</t>
  </si>
  <si>
    <t>HHLL</t>
  </si>
  <si>
    <t>HHHLL - HHLL</t>
  </si>
  <si>
    <t>HLL</t>
  </si>
  <si>
    <t>HHLL - HLL</t>
  </si>
  <si>
    <t>LLL</t>
  </si>
  <si>
    <t>HLL - LLL</t>
  </si>
  <si>
    <t>LLLL</t>
  </si>
  <si>
    <t>LLL - LLLL</t>
  </si>
  <si>
    <t>Pump Capacity:</t>
  </si>
  <si>
    <r>
      <t>m</t>
    </r>
    <r>
      <rPr>
        <vertAlign val="superscript"/>
        <sz val="10"/>
        <rFont val="Arial"/>
        <family val="2"/>
        <charset val="204"/>
      </rPr>
      <t>3</t>
    </r>
    <r>
      <rPr>
        <sz val="10"/>
        <rFont val="Arial"/>
        <family val="2"/>
        <charset val="204"/>
      </rPr>
      <t>/h</t>
    </r>
  </si>
  <si>
    <t>Limitations:</t>
  </si>
  <si>
    <t>Liquid flow rate</t>
  </si>
  <si>
    <t>2 hrs on pump capacity</t>
  </si>
  <si>
    <t>20 min on liquid flow</t>
  </si>
  <si>
    <t>5 min on pump capacity</t>
  </si>
  <si>
    <t>30 min on pump capacity</t>
  </si>
  <si>
    <t>Boot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</si>
</sst>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"/>
    <numFmt numFmtId="165" formatCode="0.000"/>
    <numFmt numFmtId="166" formatCode="0.0"/>
    <numFmt numFmtId="167" formatCode="0.0000"/>
    <numFmt numFmtId="168" formatCode="* \ General"/>
  </numFmts>
  <fonts count="14" x14ac:knownFonts="1">
    <font>
      <sz val="10"/>
      <name val="Arial"/>
      <family val="2"/>
      <charset val="162"/>
    </font>
    <font>
      <b/>
      <sz val="10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indexed="10"/>
      <name val="Arial"/>
      <family val="2"/>
    </font>
    <font>
      <sz val="9"/>
      <color indexed="81"/>
      <name val="Tahoma"/>
      <family val="2"/>
    </font>
    <font>
      <sz val="8"/>
      <color indexed="81"/>
      <name val="Tahoma"/>
      <family val="2"/>
    </font>
    <font>
      <sz val="7"/>
      <name val="Arial"/>
      <family val="2"/>
    </font>
    <font>
      <sz val="10"/>
      <name val="Arial"/>
      <family val="2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b/>
      <u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 applyNumberFormat="0" applyBorder="0" applyAlignment="0" applyProtection="0"/>
    <xf numFmtId="168" fontId="9" fillId="4" borderId="12" applyFont="0" applyFill="0" applyBorder="0" applyProtection="0">
      <alignment horizontal="centerContinuous" vertical="center"/>
    </xf>
    <xf numFmtId="0" fontId="10" fillId="0" borderId="0"/>
  </cellStyleXfs>
  <cellXfs count="82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right"/>
    </xf>
    <xf numFmtId="2" fontId="0" fillId="0" borderId="3" xfId="0" applyNumberForma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right"/>
    </xf>
    <xf numFmtId="2" fontId="0" fillId="0" borderId="5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 applyAlignment="1">
      <alignment horizontal="right"/>
    </xf>
    <xf numFmtId="0" fontId="0" fillId="0" borderId="5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3" borderId="0" xfId="0" applyNumberFormat="1" applyFill="1" applyBorder="1" applyAlignment="1" applyProtection="1">
      <alignment horizontal="center"/>
      <protection locked="0"/>
    </xf>
    <xf numFmtId="49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center"/>
    </xf>
    <xf numFmtId="0" fontId="4" fillId="0" borderId="0" xfId="0" applyFont="1" applyAlignment="1">
      <alignment horizontal="left"/>
    </xf>
    <xf numFmtId="2" fontId="1" fillId="0" borderId="0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Alignment="1">
      <alignment horizontal="right"/>
    </xf>
    <xf numFmtId="165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166" fontId="0" fillId="0" borderId="0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0" xfId="0" applyFont="1" applyBorder="1" applyAlignment="1">
      <alignment horizontal="right"/>
    </xf>
    <xf numFmtId="2" fontId="0" fillId="0" borderId="11" xfId="0" applyNumberForma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quotePrefix="1" applyFont="1" applyAlignment="1">
      <alignment horizontal="right"/>
    </xf>
    <xf numFmtId="2" fontId="1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quotePrefix="1" applyFont="1" applyAlignment="1">
      <alignment horizontal="center"/>
    </xf>
    <xf numFmtId="167" fontId="0" fillId="0" borderId="0" xfId="0" applyNumberFormat="1" applyAlignment="1">
      <alignment horizontal="left"/>
    </xf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 applyAlignment="1">
      <alignment horizontal="left"/>
    </xf>
    <xf numFmtId="0" fontId="2" fillId="0" borderId="0" xfId="0" applyFont="1" applyBorder="1" applyAlignment="1">
      <alignment horizontal="center"/>
    </xf>
    <xf numFmtId="0" fontId="11" fillId="0" borderId="0" xfId="10" applyFont="1" applyAlignment="1">
      <alignment vertical="center"/>
    </xf>
    <xf numFmtId="0" fontId="10" fillId="0" borderId="0" xfId="10" applyAlignment="1">
      <alignment horizontal="center" vertical="center"/>
    </xf>
    <xf numFmtId="0" fontId="11" fillId="0" borderId="0" xfId="10" applyFont="1" applyAlignment="1">
      <alignment horizontal="left" vertical="center"/>
    </xf>
    <xf numFmtId="0" fontId="10" fillId="0" borderId="0" xfId="10"/>
    <xf numFmtId="0" fontId="10" fillId="0" borderId="0" xfId="10" applyAlignment="1">
      <alignment vertical="center"/>
    </xf>
    <xf numFmtId="0" fontId="10" fillId="0" borderId="0" xfId="10" applyAlignment="1">
      <alignment horizontal="left" vertical="center"/>
    </xf>
    <xf numFmtId="2" fontId="10" fillId="0" borderId="0" xfId="10" applyNumberFormat="1" applyAlignment="1">
      <alignment horizontal="center" vertical="center"/>
    </xf>
    <xf numFmtId="0" fontId="10" fillId="5" borderId="13" xfId="10" applyFill="1" applyBorder="1" applyAlignment="1">
      <alignment horizontal="center" vertical="center" wrapText="1"/>
    </xf>
    <xf numFmtId="0" fontId="11" fillId="5" borderId="13" xfId="10" applyFont="1" applyFill="1" applyBorder="1" applyAlignment="1">
      <alignment horizontal="center" vertical="center" wrapText="1"/>
    </xf>
    <xf numFmtId="0" fontId="10" fillId="0" borderId="0" xfId="10" applyAlignment="1">
      <alignment wrapText="1"/>
    </xf>
    <xf numFmtId="0" fontId="10" fillId="0" borderId="13" xfId="10" applyBorder="1"/>
    <xf numFmtId="0" fontId="11" fillId="0" borderId="13" xfId="10" applyFont="1" applyBorder="1" applyAlignment="1">
      <alignment horizontal="center" vertical="center" wrapText="1"/>
    </xf>
    <xf numFmtId="2" fontId="10" fillId="0" borderId="13" xfId="10" applyNumberFormat="1" applyBorder="1" applyAlignment="1">
      <alignment horizontal="center" vertical="center"/>
    </xf>
    <xf numFmtId="166" fontId="10" fillId="0" borderId="13" xfId="10" applyNumberFormat="1" applyBorder="1" applyAlignment="1">
      <alignment horizontal="center" vertical="center"/>
    </xf>
    <xf numFmtId="0" fontId="11" fillId="0" borderId="13" xfId="10" applyFont="1" applyBorder="1" applyAlignment="1">
      <alignment horizontal="center" vertical="center"/>
    </xf>
    <xf numFmtId="0" fontId="10" fillId="0" borderId="13" xfId="10" applyBorder="1" applyAlignment="1">
      <alignment horizontal="center" vertical="center"/>
    </xf>
    <xf numFmtId="0" fontId="11" fillId="0" borderId="13" xfId="10" applyFont="1" applyBorder="1"/>
    <xf numFmtId="166" fontId="10" fillId="5" borderId="13" xfId="10" applyNumberFormat="1" applyFill="1" applyBorder="1" applyAlignment="1">
      <alignment horizontal="center" vertical="center"/>
    </xf>
    <xf numFmtId="0" fontId="11" fillId="5" borderId="13" xfId="10" applyFont="1" applyFill="1" applyBorder="1" applyAlignment="1">
      <alignment horizontal="center" vertical="center"/>
    </xf>
    <xf numFmtId="166" fontId="11" fillId="5" borderId="13" xfId="10" applyNumberFormat="1" applyFont="1" applyFill="1" applyBorder="1" applyAlignment="1">
      <alignment horizontal="center" vertical="center"/>
    </xf>
    <xf numFmtId="0" fontId="11" fillId="0" borderId="0" xfId="10" applyFont="1"/>
    <xf numFmtId="2" fontId="10" fillId="5" borderId="13" xfId="10" applyNumberFormat="1" applyFill="1" applyBorder="1" applyAlignment="1">
      <alignment horizontal="center" vertical="center"/>
    </xf>
    <xf numFmtId="166" fontId="10" fillId="0" borderId="0" xfId="10" applyNumberFormat="1"/>
    <xf numFmtId="0" fontId="10" fillId="6" borderId="13" xfId="10" applyFill="1" applyBorder="1" applyAlignment="1">
      <alignment horizontal="center" vertical="center"/>
    </xf>
    <xf numFmtId="0" fontId="13" fillId="0" borderId="0" xfId="10" applyFont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1">
    <cellStyle name="Normal" xfId="0" builtinId="0"/>
    <cellStyle name="Normal 2" xfId="2"/>
    <cellStyle name="Normal 2 2" xfId="3"/>
    <cellStyle name="Normal 2 3" xfId="4"/>
    <cellStyle name="Normal 3" xfId="5"/>
    <cellStyle name="Normal 4" xfId="1"/>
    <cellStyle name="Normal 4 2" xfId="6"/>
    <cellStyle name="Normal 4 4" xfId="7"/>
    <cellStyle name="Normal 5" xfId="10"/>
    <cellStyle name="pump" xfId="8"/>
    <cellStyle name="pumpR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504825</xdr:colOff>
      <xdr:row>6</xdr:row>
      <xdr:rowOff>76200</xdr:rowOff>
    </xdr:from>
    <xdr:ext cx="178594" cy="214313"/>
    <xdr:sp macro="" textlink="">
      <xdr:nvSpPr>
        <xdr:cNvPr id="2" name="Text Box 1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5381625" y="1104900"/>
          <a:ext cx="178594" cy="2143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twoCellAnchor>
    <xdr:from>
      <xdr:col>1</xdr:col>
      <xdr:colOff>123825</xdr:colOff>
      <xdr:row>7</xdr:row>
      <xdr:rowOff>85725</xdr:rowOff>
    </xdr:from>
    <xdr:to>
      <xdr:col>9</xdr:col>
      <xdr:colOff>495300</xdr:colOff>
      <xdr:row>22</xdr:row>
      <xdr:rowOff>47625</xdr:rowOff>
    </xdr:to>
    <xdr:grpSp>
      <xdr:nvGrpSpPr>
        <xdr:cNvPr id="3" name="Group 10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748665" y="1289685"/>
          <a:ext cx="5370195" cy="2476500"/>
          <a:chOff x="77" y="134"/>
          <a:chExt cx="551" cy="251"/>
        </a:xfrm>
      </xdr:grpSpPr>
      <xdr:grpSp>
        <xdr:nvGrpSpPr>
          <xdr:cNvPr id="4" name="Group 82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>
            <a:grpSpLocks/>
          </xdr:cNvGrpSpPr>
        </xdr:nvGrpSpPr>
        <xdr:grpSpPr bwMode="auto">
          <a:xfrm>
            <a:off x="107" y="271"/>
            <a:ext cx="32" cy="65"/>
            <a:chOff x="400" y="323"/>
            <a:chExt cx="32" cy="62"/>
          </a:xfrm>
        </xdr:grpSpPr>
        <xdr:sp macro="" textlink="">
          <xdr:nvSpPr>
            <xdr:cNvPr id="82" name="Rectangle 83">
              <a:extLst>
                <a:ext uri="{FF2B5EF4-FFF2-40B4-BE49-F238E27FC236}">
                  <a16:creationId xmlns:a16="http://schemas.microsoft.com/office/drawing/2014/main" id="{00000000-0008-0000-0000-000052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00" y="323"/>
              <a:ext cx="32" cy="5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83" name="AutoShape 84">
              <a:extLst>
                <a:ext uri="{FF2B5EF4-FFF2-40B4-BE49-F238E27FC236}">
                  <a16:creationId xmlns:a16="http://schemas.microsoft.com/office/drawing/2014/main" id="{00000000-0008-0000-0000-000053000000}"/>
                </a:ext>
              </a:extLst>
            </xdr:cNvPr>
            <xdr:cNvSpPr>
              <a:spLocks/>
            </xdr:cNvSpPr>
          </xdr:nvSpPr>
          <xdr:spPr bwMode="auto">
            <a:xfrm rot="5400000">
              <a:off x="411" y="366"/>
              <a:ext cx="9" cy="30"/>
            </a:xfrm>
            <a:prstGeom prst="rightBracket">
              <a:avLst>
                <a:gd name="adj" fmla="val 16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5" name="Line 85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" y="262"/>
            <a:ext cx="35" cy="3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6" name="Line 86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82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7" name="Line 87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66"/>
            <a:ext cx="15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8" name="Line 88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" y="297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9" name="Line 89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SpPr>
            <a:spLocks noChangeShapeType="1"/>
          </xdr:cNvSpPr>
        </xdr:nvSpPr>
        <xdr:spPr bwMode="auto">
          <a:xfrm>
            <a:off x="107" y="328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" name="Line 62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>
            <a:spLocks noChangeShapeType="1"/>
          </xdr:cNvSpPr>
        </xdr:nvSpPr>
        <xdr:spPr bwMode="auto">
          <a:xfrm>
            <a:off x="332" y="327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1" name="Line 3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74"/>
            <a:ext cx="62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2" name="Line 4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53" y="210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3" name="Line 5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SpPr>
            <a:spLocks noChangeAspect="1" noChangeShapeType="1"/>
          </xdr:cNvSpPr>
        </xdr:nvSpPr>
        <xdr:spPr bwMode="auto">
          <a:xfrm rot="10800000">
            <a:off x="253" y="27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4" name="Line 6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5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5" name="Text Box 7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3" y="257"/>
            <a:ext cx="19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16" name="Line 8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3" y="175"/>
            <a:ext cx="25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17" name="Line 9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4" y="157"/>
            <a:ext cx="0" cy="63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8" name="Line 10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ShapeType="1"/>
          </xdr:cNvSpPr>
        </xdr:nvSpPr>
        <xdr:spPr bwMode="auto">
          <a:xfrm>
            <a:off x="587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9" name="Line 12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SpPr>
            <a:spLocks noChangeAspect="1" noChangeShapeType="1"/>
          </xdr:cNvSpPr>
        </xdr:nvSpPr>
        <xdr:spPr bwMode="auto">
          <a:xfrm rot="27000000">
            <a:off x="608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0" name="Line 13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537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1" name="Text Box 14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3" y="15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22" name="AutoShape 17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>
            <a:spLocks noChangeArrowheads="1"/>
          </xdr:cNvSpPr>
        </xdr:nvSpPr>
        <xdr:spPr bwMode="auto">
          <a:xfrm>
            <a:off x="274" y="198"/>
            <a:ext cx="312" cy="76"/>
          </a:xfrm>
          <a:prstGeom prst="bracketPair">
            <a:avLst>
              <a:gd name="adj" fmla="val 36509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23" name="Rectangle 18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304" y="198"/>
            <a:ext cx="254" cy="7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4" name="AutoShape 19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524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25" name="Line 20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>
            <a:spLocks noChangeShapeType="1"/>
          </xdr:cNvSpPr>
        </xdr:nvSpPr>
        <xdr:spPr bwMode="auto">
          <a:xfrm>
            <a:off x="277" y="252"/>
            <a:ext cx="31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grpSp>
        <xdr:nvGrpSpPr>
          <xdr:cNvPr id="26" name="Group 21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GrpSpPr>
            <a:grpSpLocks/>
          </xdr:cNvGrpSpPr>
        </xdr:nvGrpSpPr>
        <xdr:grpSpPr bwMode="auto">
          <a:xfrm>
            <a:off x="281" y="251"/>
            <a:ext cx="299" cy="23"/>
            <a:chOff x="289" y="136"/>
            <a:chExt cx="299" cy="23"/>
          </a:xfrm>
        </xdr:grpSpPr>
        <xdr:sp macro="" textlink="">
          <xdr:nvSpPr>
            <xdr:cNvPr id="63" name="Line 22">
              <a:extLst>
                <a:ext uri="{FF2B5EF4-FFF2-40B4-BE49-F238E27FC236}">
                  <a16:creationId xmlns:a16="http://schemas.microsoft.com/office/drawing/2014/main" id="{00000000-0008-0000-0000-00003F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89" y="136"/>
              <a:ext cx="11" cy="1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4" name="Line 2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7" y="136"/>
              <a:ext cx="19" cy="1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5" name="Line 2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6" name="Line 2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2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7" name="Line 26">
              <a:extLst>
                <a:ext uri="{FF2B5EF4-FFF2-40B4-BE49-F238E27FC236}">
                  <a16:creationId xmlns:a16="http://schemas.microsoft.com/office/drawing/2014/main" id="{00000000-0008-0000-0000-000043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8" name="Line 27">
              <a:extLst>
                <a:ext uri="{FF2B5EF4-FFF2-40B4-BE49-F238E27FC236}">
                  <a16:creationId xmlns:a16="http://schemas.microsoft.com/office/drawing/2014/main" id="{00000000-0008-0000-0000-000044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9" name="Line 28">
              <a:extLst>
                <a:ext uri="{FF2B5EF4-FFF2-40B4-BE49-F238E27FC236}">
                  <a16:creationId xmlns:a16="http://schemas.microsoft.com/office/drawing/2014/main" id="{00000000-0008-0000-0000-000045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7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0" name="Line 29">
              <a:extLst>
                <a:ext uri="{FF2B5EF4-FFF2-40B4-BE49-F238E27FC236}">
                  <a16:creationId xmlns:a16="http://schemas.microsoft.com/office/drawing/2014/main" id="{00000000-0008-0000-0000-000046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8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1" name="Line 30">
              <a:extLst>
                <a:ext uri="{FF2B5EF4-FFF2-40B4-BE49-F238E27FC236}">
                  <a16:creationId xmlns:a16="http://schemas.microsoft.com/office/drawing/2014/main" id="{00000000-0008-0000-0000-000047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0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2" name="Line 31">
              <a:extLst>
                <a:ext uri="{FF2B5EF4-FFF2-40B4-BE49-F238E27FC236}">
                  <a16:creationId xmlns:a16="http://schemas.microsoft.com/office/drawing/2014/main" id="{00000000-0008-0000-0000-000048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2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3" name="Line 32">
              <a:extLst>
                <a:ext uri="{FF2B5EF4-FFF2-40B4-BE49-F238E27FC236}">
                  <a16:creationId xmlns:a16="http://schemas.microsoft.com/office/drawing/2014/main" id="{00000000-0008-0000-0000-000049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3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4" name="Line 33">
              <a:extLst>
                <a:ext uri="{FF2B5EF4-FFF2-40B4-BE49-F238E27FC236}">
                  <a16:creationId xmlns:a16="http://schemas.microsoft.com/office/drawing/2014/main" id="{00000000-0008-0000-0000-00004A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5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5" name="Line 34">
              <a:extLst>
                <a:ext uri="{FF2B5EF4-FFF2-40B4-BE49-F238E27FC236}">
                  <a16:creationId xmlns:a16="http://schemas.microsoft.com/office/drawing/2014/main" id="{00000000-0008-0000-0000-00004B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6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6" name="Line 35">
              <a:extLst>
                <a:ext uri="{FF2B5EF4-FFF2-40B4-BE49-F238E27FC236}">
                  <a16:creationId xmlns:a16="http://schemas.microsoft.com/office/drawing/2014/main" id="{00000000-0008-0000-0000-00004C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8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7" name="Line 36">
              <a:extLst>
                <a:ext uri="{FF2B5EF4-FFF2-40B4-BE49-F238E27FC236}">
                  <a16:creationId xmlns:a16="http://schemas.microsoft.com/office/drawing/2014/main" id="{00000000-0008-0000-0000-00004D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0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8" name="Line 37">
              <a:extLst>
                <a:ext uri="{FF2B5EF4-FFF2-40B4-BE49-F238E27FC236}">
                  <a16:creationId xmlns:a16="http://schemas.microsoft.com/office/drawing/2014/main" id="{00000000-0008-0000-0000-00004E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1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9" name="Line 38">
              <a:extLst>
                <a:ext uri="{FF2B5EF4-FFF2-40B4-BE49-F238E27FC236}">
                  <a16:creationId xmlns:a16="http://schemas.microsoft.com/office/drawing/2014/main" id="{00000000-0008-0000-0000-00004F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3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0" name="Line 39">
              <a:extLst>
                <a:ext uri="{FF2B5EF4-FFF2-40B4-BE49-F238E27FC236}">
                  <a16:creationId xmlns:a16="http://schemas.microsoft.com/office/drawing/2014/main" id="{00000000-0008-0000-0000-000050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4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1" name="Line 40">
              <a:extLst>
                <a:ext uri="{FF2B5EF4-FFF2-40B4-BE49-F238E27FC236}">
                  <a16:creationId xmlns:a16="http://schemas.microsoft.com/office/drawing/2014/main" id="{00000000-0008-0000-0000-000051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6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27" name="Oval 44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5" y="198"/>
            <a:ext cx="76" cy="7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Line 45">
            <a:extLst>
              <a:ext uri="{FF2B5EF4-FFF2-40B4-BE49-F238E27FC236}">
                <a16:creationId xmlns:a16="http://schemas.microsoft.com/office/drawing/2014/main" id="{00000000-0008-0000-0000-00001C00000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75"/>
            <a:ext cx="7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29" name="Line 47">
            <a:extLst>
              <a:ext uri="{FF2B5EF4-FFF2-40B4-BE49-F238E27FC236}">
                <a16:creationId xmlns:a16="http://schemas.microsoft.com/office/drawing/2014/main" id="{00000000-0008-0000-0000-00001D00000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61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0" name="Line 48">
            <a:extLst>
              <a:ext uri="{FF2B5EF4-FFF2-40B4-BE49-F238E27FC236}">
                <a16:creationId xmlns:a16="http://schemas.microsoft.com/office/drawing/2014/main" id="{00000000-0008-0000-0000-00001E000000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88" y="253"/>
            <a:ext cx="7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1" name="Text Box 49">
            <a:extLst>
              <a:ext uri="{FF2B5EF4-FFF2-40B4-BE49-F238E27FC236}">
                <a16:creationId xmlns:a16="http://schemas.microsoft.com/office/drawing/2014/main" id="{00000000-0008-0000-0000-00001F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" y="153"/>
            <a:ext cx="19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grpSp>
        <xdr:nvGrpSpPr>
          <xdr:cNvPr id="32" name="Group 50">
            <a:extLst>
              <a:ext uri="{FF2B5EF4-FFF2-40B4-BE49-F238E27FC236}">
                <a16:creationId xmlns:a16="http://schemas.microsoft.com/office/drawing/2014/main" id="{00000000-0008-0000-0000-000020000000}"/>
              </a:ext>
            </a:extLst>
          </xdr:cNvPr>
          <xdr:cNvGrpSpPr>
            <a:grpSpLocks/>
          </xdr:cNvGrpSpPr>
        </xdr:nvGrpSpPr>
        <xdr:grpSpPr bwMode="auto">
          <a:xfrm>
            <a:off x="96" y="251"/>
            <a:ext cx="56" cy="23"/>
            <a:chOff x="96" y="193"/>
            <a:chExt cx="56" cy="23"/>
          </a:xfrm>
        </xdr:grpSpPr>
        <xdr:sp macro="" textlink="">
          <xdr:nvSpPr>
            <xdr:cNvPr id="59" name="Line 51">
              <a:extLst>
                <a:ext uri="{FF2B5EF4-FFF2-40B4-BE49-F238E27FC236}">
                  <a16:creationId xmlns:a16="http://schemas.microsoft.com/office/drawing/2014/main" id="{00000000-0008-0000-0000-00003B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96" y="193"/>
              <a:ext cx="9" cy="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0" name="Line 52">
              <a:extLst>
                <a:ext uri="{FF2B5EF4-FFF2-40B4-BE49-F238E27FC236}">
                  <a16:creationId xmlns:a16="http://schemas.microsoft.com/office/drawing/2014/main" id="{00000000-0008-0000-0000-00003C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04" y="194"/>
              <a:ext cx="16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1" name="Line 53">
              <a:extLst>
                <a:ext uri="{FF2B5EF4-FFF2-40B4-BE49-F238E27FC236}">
                  <a16:creationId xmlns:a16="http://schemas.microsoft.com/office/drawing/2014/main" id="{00000000-0008-0000-0000-00003D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5" y="194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2" name="Line 54">
              <a:extLst>
                <a:ext uri="{FF2B5EF4-FFF2-40B4-BE49-F238E27FC236}">
                  <a16:creationId xmlns:a16="http://schemas.microsoft.com/office/drawing/2014/main" id="{00000000-0008-0000-0000-00003E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30" y="194"/>
              <a:ext cx="22" cy="2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3" name="AutoShape 55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137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34" name="Line 57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>
            <a:spLocks noChangeShapeType="1"/>
          </xdr:cNvSpPr>
        </xdr:nvSpPr>
        <xdr:spPr bwMode="auto">
          <a:xfrm>
            <a:off x="559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grpSp>
        <xdr:nvGrpSpPr>
          <xdr:cNvPr id="35" name="Group 80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GrpSpPr>
            <a:grpSpLocks/>
          </xdr:cNvGrpSpPr>
        </xdr:nvGrpSpPr>
        <xdr:grpSpPr bwMode="auto">
          <a:xfrm>
            <a:off x="332" y="273"/>
            <a:ext cx="33" cy="63"/>
            <a:chOff x="332" y="290"/>
            <a:chExt cx="33" cy="63"/>
          </a:xfrm>
        </xdr:grpSpPr>
        <xdr:grpSp>
          <xdr:nvGrpSpPr>
            <xdr:cNvPr id="52" name="Group 61">
              <a:extLst>
                <a:ext uri="{FF2B5EF4-FFF2-40B4-BE49-F238E27FC236}">
                  <a16:creationId xmlns:a16="http://schemas.microsoft.com/office/drawing/2014/main" id="{00000000-0008-0000-0000-000034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32" y="291"/>
              <a:ext cx="32" cy="62"/>
              <a:chOff x="400" y="323"/>
              <a:chExt cx="32" cy="62"/>
            </a:xfrm>
          </xdr:grpSpPr>
          <xdr:sp macro="" textlink="">
            <xdr:nvSpPr>
              <xdr:cNvPr id="57" name="Rectangle 59">
                <a:extLst>
                  <a:ext uri="{FF2B5EF4-FFF2-40B4-BE49-F238E27FC236}">
                    <a16:creationId xmlns:a16="http://schemas.microsoft.com/office/drawing/2014/main" id="{00000000-0008-0000-0000-00003900000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00" y="323"/>
                <a:ext cx="32" cy="5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/>
            </xdr:spPr>
          </xdr:sp>
          <xdr:sp macro="" textlink="">
            <xdr:nvSpPr>
              <xdr:cNvPr id="58" name="AutoShape 60">
                <a:extLst>
                  <a:ext uri="{FF2B5EF4-FFF2-40B4-BE49-F238E27FC236}">
                    <a16:creationId xmlns:a16="http://schemas.microsoft.com/office/drawing/2014/main" id="{00000000-0008-0000-0000-00003A000000}"/>
                  </a:ext>
                </a:extLst>
              </xdr:cNvPr>
              <xdr:cNvSpPr>
                <a:spLocks/>
              </xdr:cNvSpPr>
            </xdr:nvSpPr>
            <xdr:spPr bwMode="auto">
              <a:xfrm rot="5400000">
                <a:off x="411" y="366"/>
                <a:ext cx="9" cy="30"/>
              </a:xfrm>
              <a:prstGeom prst="rightBracket">
                <a:avLst>
                  <a:gd name="adj" fmla="val 166667"/>
                </a:avLst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</xdr:spPr>
          </xdr:sp>
        </xdr:grpSp>
        <xdr:sp macro="" textlink="">
          <xdr:nvSpPr>
            <xdr:cNvPr id="53" name="Line 65">
              <a:extLst>
                <a:ext uri="{FF2B5EF4-FFF2-40B4-BE49-F238E27FC236}">
                  <a16:creationId xmlns:a16="http://schemas.microsoft.com/office/drawing/2014/main" id="{00000000-0008-0000-0000-000035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2" y="290"/>
              <a:ext cx="33" cy="3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4" name="Line 66">
              <a:extLst>
                <a:ext uri="{FF2B5EF4-FFF2-40B4-BE49-F238E27FC236}">
                  <a16:creationId xmlns:a16="http://schemas.microsoft.com/office/drawing/2014/main" id="{00000000-0008-0000-0000-000036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307"/>
              <a:ext cx="31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5" name="Line 68">
              <a:extLst>
                <a:ext uri="{FF2B5EF4-FFF2-40B4-BE49-F238E27FC236}">
                  <a16:creationId xmlns:a16="http://schemas.microsoft.com/office/drawing/2014/main" id="{00000000-0008-0000-0000-000037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291"/>
              <a:ext cx="15" cy="1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6" name="Line 71">
              <a:extLst>
                <a:ext uri="{FF2B5EF4-FFF2-40B4-BE49-F238E27FC236}">
                  <a16:creationId xmlns:a16="http://schemas.microsoft.com/office/drawing/2014/main" id="{00000000-0008-0000-0000-00003800000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3" y="323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6" name="Line 72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359" y="320"/>
            <a:ext cx="6" cy="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7" name="Line 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>
            <a:spLocks noChangeShapeType="1"/>
          </xdr:cNvSpPr>
        </xdr:nvSpPr>
        <xdr:spPr bwMode="auto">
          <a:xfrm>
            <a:off x="35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8" name="Line 74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01" y="274"/>
            <a:ext cx="0" cy="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39" name="Line 75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>
            <a:spLocks noChangeShapeType="1"/>
          </xdr:cNvSpPr>
        </xdr:nvSpPr>
        <xdr:spPr bwMode="auto">
          <a:xfrm>
            <a:off x="291" y="336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0" name="Line 76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>
            <a:spLocks noChangeShapeType="1"/>
          </xdr:cNvSpPr>
        </xdr:nvSpPr>
        <xdr:spPr bwMode="auto">
          <a:xfrm>
            <a:off x="29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1" name="Line 77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99" y="296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2" name="Line 78">
            <a:extLst>
              <a:ext uri="{FF2B5EF4-FFF2-40B4-BE49-F238E27FC236}">
                <a16:creationId xmlns:a16="http://schemas.microsoft.com/office/drawing/2014/main" id="{00000000-0008-0000-0000-00002A000000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299" y="335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3" name="Text Box 79">
            <a:extLst>
              <a:ext uri="{FF2B5EF4-FFF2-40B4-BE49-F238E27FC236}">
                <a16:creationId xmlns:a16="http://schemas.microsoft.com/office/drawing/2014/main" id="{00000000-0008-0000-0000-00002B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5" y="32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44" name="Line 91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" y="313"/>
            <a:ext cx="14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45" name="Line 92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07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6" name="Line 93">
            <a:extLst>
              <a:ext uri="{FF2B5EF4-FFF2-40B4-BE49-F238E27FC236}">
                <a16:creationId xmlns:a16="http://schemas.microsoft.com/office/drawing/2014/main" id="{00000000-0008-0000-0000-00002E000000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39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7" name="Line 94">
            <a:extLst>
              <a:ext uri="{FF2B5EF4-FFF2-40B4-BE49-F238E27FC236}">
                <a16:creationId xmlns:a16="http://schemas.microsoft.com/office/drawing/2014/main" id="{00000000-0008-0000-0000-00002F000000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92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8" name="Line 95">
            <a:extLst>
              <a:ext uri="{FF2B5EF4-FFF2-40B4-BE49-F238E27FC236}">
                <a16:creationId xmlns:a16="http://schemas.microsoft.com/office/drawing/2014/main" id="{00000000-0008-0000-0000-000030000000}"/>
              </a:ext>
            </a:extLst>
          </xdr:cNvPr>
          <xdr:cNvSpPr>
            <a:spLocks noChangeAspect="1" noChangeShapeType="1"/>
          </xdr:cNvSpPr>
        </xdr:nvSpPr>
        <xdr:spPr bwMode="auto">
          <a:xfrm rot="5400000" flipH="1">
            <a:off x="153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9" name="Text Box 96">
            <a:extLst>
              <a:ext uri="{FF2B5EF4-FFF2-40B4-BE49-F238E27FC236}">
                <a16:creationId xmlns:a16="http://schemas.microsoft.com/office/drawing/2014/main" id="{00000000-0008-0000-0000-000031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6" y="36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50" name="Text Box 98">
            <a:extLst>
              <a:ext uri="{FF2B5EF4-FFF2-40B4-BE49-F238E27FC236}">
                <a16:creationId xmlns:a16="http://schemas.microsoft.com/office/drawing/2014/main" id="{00000000-0008-0000-0000-000032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3" y="29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51" name="Line 102">
            <a:extLst>
              <a:ext uri="{FF2B5EF4-FFF2-40B4-BE49-F238E27FC236}">
                <a16:creationId xmlns:a16="http://schemas.microsoft.com/office/drawing/2014/main" id="{00000000-0008-0000-0000-00003300000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504825</xdr:colOff>
      <xdr:row>6</xdr:row>
      <xdr:rowOff>76200</xdr:rowOff>
    </xdr:from>
    <xdr:ext cx="178594" cy="214313"/>
    <xdr:sp macro="" textlink="">
      <xdr:nvSpPr>
        <xdr:cNvPr id="2" name="Text Box 15">
          <a:extLst>
            <a:ext uri="{FF2B5EF4-FFF2-40B4-BE49-F238E27FC236}">
              <a16:creationId xmlns:a16="http://schemas.microsoft.com/office/drawing/2014/main" id="{C02FE1D9-8327-4ED5-A270-D59707C0F737}"/>
            </a:ext>
          </a:extLst>
        </xdr:cNvPr>
        <xdr:cNvSpPr txBox="1">
          <a:spLocks noChangeArrowheads="1"/>
        </xdr:cNvSpPr>
      </xdr:nvSpPr>
      <xdr:spPr bwMode="auto">
        <a:xfrm>
          <a:off x="5381625" y="1104900"/>
          <a:ext cx="178594" cy="2143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twoCellAnchor>
    <xdr:from>
      <xdr:col>1</xdr:col>
      <xdr:colOff>123825</xdr:colOff>
      <xdr:row>7</xdr:row>
      <xdr:rowOff>85725</xdr:rowOff>
    </xdr:from>
    <xdr:to>
      <xdr:col>9</xdr:col>
      <xdr:colOff>495300</xdr:colOff>
      <xdr:row>22</xdr:row>
      <xdr:rowOff>47625</xdr:rowOff>
    </xdr:to>
    <xdr:grpSp>
      <xdr:nvGrpSpPr>
        <xdr:cNvPr id="3" name="Group 104">
          <a:extLst>
            <a:ext uri="{FF2B5EF4-FFF2-40B4-BE49-F238E27FC236}">
              <a16:creationId xmlns:a16="http://schemas.microsoft.com/office/drawing/2014/main" id="{FF0588B2-5D80-4ED8-9F48-4AA95DD746B1}"/>
            </a:ext>
          </a:extLst>
        </xdr:cNvPr>
        <xdr:cNvGrpSpPr>
          <a:grpSpLocks/>
        </xdr:cNvGrpSpPr>
      </xdr:nvGrpSpPr>
      <xdr:grpSpPr bwMode="auto">
        <a:xfrm>
          <a:off x="748665" y="1289685"/>
          <a:ext cx="5370195" cy="2476500"/>
          <a:chOff x="77" y="134"/>
          <a:chExt cx="551" cy="251"/>
        </a:xfrm>
      </xdr:grpSpPr>
      <xdr:grpSp>
        <xdr:nvGrpSpPr>
          <xdr:cNvPr id="4" name="Group 82">
            <a:extLst>
              <a:ext uri="{FF2B5EF4-FFF2-40B4-BE49-F238E27FC236}">
                <a16:creationId xmlns:a16="http://schemas.microsoft.com/office/drawing/2014/main" id="{E3F12646-0759-41EB-B331-102DC36B0C24}"/>
              </a:ext>
            </a:extLst>
          </xdr:cNvPr>
          <xdr:cNvGrpSpPr>
            <a:grpSpLocks/>
          </xdr:cNvGrpSpPr>
        </xdr:nvGrpSpPr>
        <xdr:grpSpPr bwMode="auto">
          <a:xfrm>
            <a:off x="107" y="271"/>
            <a:ext cx="32" cy="65"/>
            <a:chOff x="400" y="323"/>
            <a:chExt cx="32" cy="62"/>
          </a:xfrm>
        </xdr:grpSpPr>
        <xdr:sp macro="" textlink="">
          <xdr:nvSpPr>
            <xdr:cNvPr id="82" name="Rectangle 83">
              <a:extLst>
                <a:ext uri="{FF2B5EF4-FFF2-40B4-BE49-F238E27FC236}">
                  <a16:creationId xmlns:a16="http://schemas.microsoft.com/office/drawing/2014/main" id="{E93B3278-D7D4-43CE-8E29-D87DF3D42329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00" y="323"/>
              <a:ext cx="32" cy="5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83" name="AutoShape 84">
              <a:extLst>
                <a:ext uri="{FF2B5EF4-FFF2-40B4-BE49-F238E27FC236}">
                  <a16:creationId xmlns:a16="http://schemas.microsoft.com/office/drawing/2014/main" id="{3AE550A9-23A7-4E78-B973-B9DD0CD39F32}"/>
                </a:ext>
              </a:extLst>
            </xdr:cNvPr>
            <xdr:cNvSpPr>
              <a:spLocks/>
            </xdr:cNvSpPr>
          </xdr:nvSpPr>
          <xdr:spPr bwMode="auto">
            <a:xfrm rot="5400000">
              <a:off x="411" y="366"/>
              <a:ext cx="9" cy="30"/>
            </a:xfrm>
            <a:prstGeom prst="rightBracket">
              <a:avLst>
                <a:gd name="adj" fmla="val 16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5" name="Line 85">
            <a:extLst>
              <a:ext uri="{FF2B5EF4-FFF2-40B4-BE49-F238E27FC236}">
                <a16:creationId xmlns:a16="http://schemas.microsoft.com/office/drawing/2014/main" id="{13A1BD8E-46A0-4B12-BBFE-370CBD2309A3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" y="262"/>
            <a:ext cx="35" cy="3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6" name="Line 86">
            <a:extLst>
              <a:ext uri="{FF2B5EF4-FFF2-40B4-BE49-F238E27FC236}">
                <a16:creationId xmlns:a16="http://schemas.microsoft.com/office/drawing/2014/main" id="{41828C5D-B7A5-4638-8D31-EAE21B448894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82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7" name="Line 87">
            <a:extLst>
              <a:ext uri="{FF2B5EF4-FFF2-40B4-BE49-F238E27FC236}">
                <a16:creationId xmlns:a16="http://schemas.microsoft.com/office/drawing/2014/main" id="{A67F860C-E294-43A5-8A10-9A51D3A2641A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66"/>
            <a:ext cx="15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8" name="Line 88">
            <a:extLst>
              <a:ext uri="{FF2B5EF4-FFF2-40B4-BE49-F238E27FC236}">
                <a16:creationId xmlns:a16="http://schemas.microsoft.com/office/drawing/2014/main" id="{492668DC-C301-4F4B-854A-C531CDEA6027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" y="297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9" name="Line 89">
            <a:extLst>
              <a:ext uri="{FF2B5EF4-FFF2-40B4-BE49-F238E27FC236}">
                <a16:creationId xmlns:a16="http://schemas.microsoft.com/office/drawing/2014/main" id="{B5AAD950-F780-4C15-9ABF-C7C7775585A8}"/>
              </a:ext>
            </a:extLst>
          </xdr:cNvPr>
          <xdr:cNvSpPr>
            <a:spLocks noChangeShapeType="1"/>
          </xdr:cNvSpPr>
        </xdr:nvSpPr>
        <xdr:spPr bwMode="auto">
          <a:xfrm>
            <a:off x="107" y="328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" name="Line 62">
            <a:extLst>
              <a:ext uri="{FF2B5EF4-FFF2-40B4-BE49-F238E27FC236}">
                <a16:creationId xmlns:a16="http://schemas.microsoft.com/office/drawing/2014/main" id="{4F39F1B9-9E01-49C8-9B75-E9F5CCFA473B}"/>
              </a:ext>
            </a:extLst>
          </xdr:cNvPr>
          <xdr:cNvSpPr>
            <a:spLocks noChangeShapeType="1"/>
          </xdr:cNvSpPr>
        </xdr:nvSpPr>
        <xdr:spPr bwMode="auto">
          <a:xfrm>
            <a:off x="332" y="327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1" name="Line 3">
            <a:extLst>
              <a:ext uri="{FF2B5EF4-FFF2-40B4-BE49-F238E27FC236}">
                <a16:creationId xmlns:a16="http://schemas.microsoft.com/office/drawing/2014/main" id="{7BB91BDA-1E74-4545-BB49-0D0EF08230E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74"/>
            <a:ext cx="62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2" name="Line 4">
            <a:extLst>
              <a:ext uri="{FF2B5EF4-FFF2-40B4-BE49-F238E27FC236}">
                <a16:creationId xmlns:a16="http://schemas.microsoft.com/office/drawing/2014/main" id="{B6C6272C-04D4-4C84-BE1A-40E1FAECFB32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53" y="210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3" name="Line 5">
            <a:extLst>
              <a:ext uri="{FF2B5EF4-FFF2-40B4-BE49-F238E27FC236}">
                <a16:creationId xmlns:a16="http://schemas.microsoft.com/office/drawing/2014/main" id="{F906C14F-732F-4758-8F7F-81CFE50A65C7}"/>
              </a:ext>
            </a:extLst>
          </xdr:cNvPr>
          <xdr:cNvSpPr>
            <a:spLocks noChangeAspect="1" noChangeShapeType="1"/>
          </xdr:cNvSpPr>
        </xdr:nvSpPr>
        <xdr:spPr bwMode="auto">
          <a:xfrm rot="10800000">
            <a:off x="253" y="27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4" name="Line 6">
            <a:extLst>
              <a:ext uri="{FF2B5EF4-FFF2-40B4-BE49-F238E27FC236}">
                <a16:creationId xmlns:a16="http://schemas.microsoft.com/office/drawing/2014/main" id="{8106511F-9657-40E1-81F7-29966611835B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5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5" name="Text Box 7">
            <a:extLst>
              <a:ext uri="{FF2B5EF4-FFF2-40B4-BE49-F238E27FC236}">
                <a16:creationId xmlns:a16="http://schemas.microsoft.com/office/drawing/2014/main" id="{11A475AE-ED0B-471E-91EA-2087F7B3E7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3" y="257"/>
            <a:ext cx="19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16" name="Line 8">
            <a:extLst>
              <a:ext uri="{FF2B5EF4-FFF2-40B4-BE49-F238E27FC236}">
                <a16:creationId xmlns:a16="http://schemas.microsoft.com/office/drawing/2014/main" id="{C2347AE5-1223-4901-AEDD-4A28AF2E0956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3" y="175"/>
            <a:ext cx="25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17" name="Line 9">
            <a:extLst>
              <a:ext uri="{FF2B5EF4-FFF2-40B4-BE49-F238E27FC236}">
                <a16:creationId xmlns:a16="http://schemas.microsoft.com/office/drawing/2014/main" id="{9460C7A2-F0FE-441A-B097-61FA80BCCC9F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4" y="157"/>
            <a:ext cx="0" cy="63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8" name="Line 10">
            <a:extLst>
              <a:ext uri="{FF2B5EF4-FFF2-40B4-BE49-F238E27FC236}">
                <a16:creationId xmlns:a16="http://schemas.microsoft.com/office/drawing/2014/main" id="{A95668AB-9660-484B-AB03-5CE3BEEC7B4B}"/>
              </a:ext>
            </a:extLst>
          </xdr:cNvPr>
          <xdr:cNvSpPr>
            <a:spLocks noChangeShapeType="1"/>
          </xdr:cNvSpPr>
        </xdr:nvSpPr>
        <xdr:spPr bwMode="auto">
          <a:xfrm>
            <a:off x="587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9" name="Line 12">
            <a:extLst>
              <a:ext uri="{FF2B5EF4-FFF2-40B4-BE49-F238E27FC236}">
                <a16:creationId xmlns:a16="http://schemas.microsoft.com/office/drawing/2014/main" id="{53B6D9BC-426D-4589-890E-2D5F06041D97}"/>
              </a:ext>
            </a:extLst>
          </xdr:cNvPr>
          <xdr:cNvSpPr>
            <a:spLocks noChangeAspect="1" noChangeShapeType="1"/>
          </xdr:cNvSpPr>
        </xdr:nvSpPr>
        <xdr:spPr bwMode="auto">
          <a:xfrm rot="27000000">
            <a:off x="608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0" name="Line 13">
            <a:extLst>
              <a:ext uri="{FF2B5EF4-FFF2-40B4-BE49-F238E27FC236}">
                <a16:creationId xmlns:a16="http://schemas.microsoft.com/office/drawing/2014/main" id="{81448E67-B135-4F8A-8266-D73186DD6B30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537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1" name="Text Box 14">
            <a:extLst>
              <a:ext uri="{FF2B5EF4-FFF2-40B4-BE49-F238E27FC236}">
                <a16:creationId xmlns:a16="http://schemas.microsoft.com/office/drawing/2014/main" id="{7487AFB3-FFE9-4E4B-9702-BD6B8193E0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3" y="15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22" name="AutoShape 17">
            <a:extLst>
              <a:ext uri="{FF2B5EF4-FFF2-40B4-BE49-F238E27FC236}">
                <a16:creationId xmlns:a16="http://schemas.microsoft.com/office/drawing/2014/main" id="{BCB1328A-29E2-45DC-8941-2E88C81D7EFC}"/>
              </a:ext>
            </a:extLst>
          </xdr:cNvPr>
          <xdr:cNvSpPr>
            <a:spLocks noChangeArrowheads="1"/>
          </xdr:cNvSpPr>
        </xdr:nvSpPr>
        <xdr:spPr bwMode="auto">
          <a:xfrm>
            <a:off x="274" y="198"/>
            <a:ext cx="312" cy="76"/>
          </a:xfrm>
          <a:prstGeom prst="bracketPair">
            <a:avLst>
              <a:gd name="adj" fmla="val 36509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23" name="Rectangle 18">
            <a:extLst>
              <a:ext uri="{FF2B5EF4-FFF2-40B4-BE49-F238E27FC236}">
                <a16:creationId xmlns:a16="http://schemas.microsoft.com/office/drawing/2014/main" id="{19FA1DF3-87E2-49A9-AA33-126708C863DC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304" y="198"/>
            <a:ext cx="254" cy="7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4" name="AutoShape 19">
            <a:extLst>
              <a:ext uri="{FF2B5EF4-FFF2-40B4-BE49-F238E27FC236}">
                <a16:creationId xmlns:a16="http://schemas.microsoft.com/office/drawing/2014/main" id="{A9EEC754-5458-404A-B9F5-1782590B5937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524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25" name="Line 20">
            <a:extLst>
              <a:ext uri="{FF2B5EF4-FFF2-40B4-BE49-F238E27FC236}">
                <a16:creationId xmlns:a16="http://schemas.microsoft.com/office/drawing/2014/main" id="{9D3FD840-DDD0-4C8B-AA91-182B773A6CF3}"/>
              </a:ext>
            </a:extLst>
          </xdr:cNvPr>
          <xdr:cNvSpPr>
            <a:spLocks noChangeShapeType="1"/>
          </xdr:cNvSpPr>
        </xdr:nvSpPr>
        <xdr:spPr bwMode="auto">
          <a:xfrm>
            <a:off x="277" y="252"/>
            <a:ext cx="31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grpSp>
        <xdr:nvGrpSpPr>
          <xdr:cNvPr id="26" name="Group 21">
            <a:extLst>
              <a:ext uri="{FF2B5EF4-FFF2-40B4-BE49-F238E27FC236}">
                <a16:creationId xmlns:a16="http://schemas.microsoft.com/office/drawing/2014/main" id="{E714719D-825D-43B1-92BA-C8CFAF4B7127}"/>
              </a:ext>
            </a:extLst>
          </xdr:cNvPr>
          <xdr:cNvGrpSpPr>
            <a:grpSpLocks/>
          </xdr:cNvGrpSpPr>
        </xdr:nvGrpSpPr>
        <xdr:grpSpPr bwMode="auto">
          <a:xfrm>
            <a:off x="281" y="251"/>
            <a:ext cx="299" cy="23"/>
            <a:chOff x="289" y="136"/>
            <a:chExt cx="299" cy="23"/>
          </a:xfrm>
        </xdr:grpSpPr>
        <xdr:sp macro="" textlink="">
          <xdr:nvSpPr>
            <xdr:cNvPr id="63" name="Line 22">
              <a:extLst>
                <a:ext uri="{FF2B5EF4-FFF2-40B4-BE49-F238E27FC236}">
                  <a16:creationId xmlns:a16="http://schemas.microsoft.com/office/drawing/2014/main" id="{2536C362-8610-43CC-9B30-B0A635D3D14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89" y="136"/>
              <a:ext cx="11" cy="1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4" name="Line 23">
              <a:extLst>
                <a:ext uri="{FF2B5EF4-FFF2-40B4-BE49-F238E27FC236}">
                  <a16:creationId xmlns:a16="http://schemas.microsoft.com/office/drawing/2014/main" id="{9B12CE04-4D5B-4BC8-8A67-DABC2E93888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7" y="136"/>
              <a:ext cx="19" cy="1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5" name="Line 24">
              <a:extLst>
                <a:ext uri="{FF2B5EF4-FFF2-40B4-BE49-F238E27FC236}">
                  <a16:creationId xmlns:a16="http://schemas.microsoft.com/office/drawing/2014/main" id="{BB793836-F494-48ED-B55C-14ABE9D9188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6" name="Line 25">
              <a:extLst>
                <a:ext uri="{FF2B5EF4-FFF2-40B4-BE49-F238E27FC236}">
                  <a16:creationId xmlns:a16="http://schemas.microsoft.com/office/drawing/2014/main" id="{461EFADB-2101-4259-B100-879BFEB0F08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2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7" name="Line 26">
              <a:extLst>
                <a:ext uri="{FF2B5EF4-FFF2-40B4-BE49-F238E27FC236}">
                  <a16:creationId xmlns:a16="http://schemas.microsoft.com/office/drawing/2014/main" id="{38416C20-36F3-4EEA-A98E-5700BC92C6E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8" name="Line 27">
              <a:extLst>
                <a:ext uri="{FF2B5EF4-FFF2-40B4-BE49-F238E27FC236}">
                  <a16:creationId xmlns:a16="http://schemas.microsoft.com/office/drawing/2014/main" id="{D17E2F0B-EC18-48E2-BAA7-9D72DCD56A0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9" name="Line 28">
              <a:extLst>
                <a:ext uri="{FF2B5EF4-FFF2-40B4-BE49-F238E27FC236}">
                  <a16:creationId xmlns:a16="http://schemas.microsoft.com/office/drawing/2014/main" id="{8B389C2F-41C4-4071-A4BB-83D5A05FDC0F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7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0" name="Line 29">
              <a:extLst>
                <a:ext uri="{FF2B5EF4-FFF2-40B4-BE49-F238E27FC236}">
                  <a16:creationId xmlns:a16="http://schemas.microsoft.com/office/drawing/2014/main" id="{2A29BFB6-B77C-4729-9C92-F8AD4339E82F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8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1" name="Line 30">
              <a:extLst>
                <a:ext uri="{FF2B5EF4-FFF2-40B4-BE49-F238E27FC236}">
                  <a16:creationId xmlns:a16="http://schemas.microsoft.com/office/drawing/2014/main" id="{FF7EC23F-4BA7-4BE4-93F0-17A9F7E3209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0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2" name="Line 31">
              <a:extLst>
                <a:ext uri="{FF2B5EF4-FFF2-40B4-BE49-F238E27FC236}">
                  <a16:creationId xmlns:a16="http://schemas.microsoft.com/office/drawing/2014/main" id="{5A1F5CE7-A557-45F2-BBC2-A7935FAE329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2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3" name="Line 32">
              <a:extLst>
                <a:ext uri="{FF2B5EF4-FFF2-40B4-BE49-F238E27FC236}">
                  <a16:creationId xmlns:a16="http://schemas.microsoft.com/office/drawing/2014/main" id="{29BA8BA0-253C-4AF2-B744-C25D0619CBA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3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4" name="Line 33">
              <a:extLst>
                <a:ext uri="{FF2B5EF4-FFF2-40B4-BE49-F238E27FC236}">
                  <a16:creationId xmlns:a16="http://schemas.microsoft.com/office/drawing/2014/main" id="{10F6B493-499C-4D58-B171-8DCF60B9ECF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5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5" name="Line 34">
              <a:extLst>
                <a:ext uri="{FF2B5EF4-FFF2-40B4-BE49-F238E27FC236}">
                  <a16:creationId xmlns:a16="http://schemas.microsoft.com/office/drawing/2014/main" id="{35561CFE-0CEC-45EA-BB27-95109706CA3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6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6" name="Line 35">
              <a:extLst>
                <a:ext uri="{FF2B5EF4-FFF2-40B4-BE49-F238E27FC236}">
                  <a16:creationId xmlns:a16="http://schemas.microsoft.com/office/drawing/2014/main" id="{746C63EE-119F-4AFD-A20C-0EF1386F6B0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8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7" name="Line 36">
              <a:extLst>
                <a:ext uri="{FF2B5EF4-FFF2-40B4-BE49-F238E27FC236}">
                  <a16:creationId xmlns:a16="http://schemas.microsoft.com/office/drawing/2014/main" id="{8750B522-70A5-4BDD-960B-41E3AA9E6AAB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0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8" name="Line 37">
              <a:extLst>
                <a:ext uri="{FF2B5EF4-FFF2-40B4-BE49-F238E27FC236}">
                  <a16:creationId xmlns:a16="http://schemas.microsoft.com/office/drawing/2014/main" id="{1B7C2051-A052-4C5F-ABD8-1E08DA103B0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1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9" name="Line 38">
              <a:extLst>
                <a:ext uri="{FF2B5EF4-FFF2-40B4-BE49-F238E27FC236}">
                  <a16:creationId xmlns:a16="http://schemas.microsoft.com/office/drawing/2014/main" id="{511245C2-3D77-4DCD-AC5E-BCEDCA04EFC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3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0" name="Line 39">
              <a:extLst>
                <a:ext uri="{FF2B5EF4-FFF2-40B4-BE49-F238E27FC236}">
                  <a16:creationId xmlns:a16="http://schemas.microsoft.com/office/drawing/2014/main" id="{187CD8A6-E580-4AB7-88EC-8F527B95582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4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1" name="Line 40">
              <a:extLst>
                <a:ext uri="{FF2B5EF4-FFF2-40B4-BE49-F238E27FC236}">
                  <a16:creationId xmlns:a16="http://schemas.microsoft.com/office/drawing/2014/main" id="{3F00969F-5EAD-4254-8545-2C40E39040D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6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27" name="Oval 44">
            <a:extLst>
              <a:ext uri="{FF2B5EF4-FFF2-40B4-BE49-F238E27FC236}">
                <a16:creationId xmlns:a16="http://schemas.microsoft.com/office/drawing/2014/main" id="{10BF6445-17B0-477B-B1BE-D4D864DBC7F7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5" y="198"/>
            <a:ext cx="76" cy="7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Line 45">
            <a:extLst>
              <a:ext uri="{FF2B5EF4-FFF2-40B4-BE49-F238E27FC236}">
                <a16:creationId xmlns:a16="http://schemas.microsoft.com/office/drawing/2014/main" id="{A9C0AC38-3CA9-4A3D-981A-2D1897FBECAB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75"/>
            <a:ext cx="7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29" name="Line 47">
            <a:extLst>
              <a:ext uri="{FF2B5EF4-FFF2-40B4-BE49-F238E27FC236}">
                <a16:creationId xmlns:a16="http://schemas.microsoft.com/office/drawing/2014/main" id="{B9DEAF1D-FDE6-4ADE-B3EC-AA6768A74FD3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61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0" name="Line 48">
            <a:extLst>
              <a:ext uri="{FF2B5EF4-FFF2-40B4-BE49-F238E27FC236}">
                <a16:creationId xmlns:a16="http://schemas.microsoft.com/office/drawing/2014/main" id="{DFC48C89-EEAA-4ACC-8B06-08BD1D43F0AB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88" y="253"/>
            <a:ext cx="7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1" name="Text Box 49">
            <a:extLst>
              <a:ext uri="{FF2B5EF4-FFF2-40B4-BE49-F238E27FC236}">
                <a16:creationId xmlns:a16="http://schemas.microsoft.com/office/drawing/2014/main" id="{E4F409B0-9062-4BDD-AD6C-EACFDFA565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" y="153"/>
            <a:ext cx="19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grpSp>
        <xdr:nvGrpSpPr>
          <xdr:cNvPr id="32" name="Group 50">
            <a:extLst>
              <a:ext uri="{FF2B5EF4-FFF2-40B4-BE49-F238E27FC236}">
                <a16:creationId xmlns:a16="http://schemas.microsoft.com/office/drawing/2014/main" id="{50115641-8B4A-4EB9-A1F8-3FDC1CF139B0}"/>
              </a:ext>
            </a:extLst>
          </xdr:cNvPr>
          <xdr:cNvGrpSpPr>
            <a:grpSpLocks/>
          </xdr:cNvGrpSpPr>
        </xdr:nvGrpSpPr>
        <xdr:grpSpPr bwMode="auto">
          <a:xfrm>
            <a:off x="96" y="251"/>
            <a:ext cx="56" cy="23"/>
            <a:chOff x="96" y="193"/>
            <a:chExt cx="56" cy="23"/>
          </a:xfrm>
        </xdr:grpSpPr>
        <xdr:sp macro="" textlink="">
          <xdr:nvSpPr>
            <xdr:cNvPr id="59" name="Line 51">
              <a:extLst>
                <a:ext uri="{FF2B5EF4-FFF2-40B4-BE49-F238E27FC236}">
                  <a16:creationId xmlns:a16="http://schemas.microsoft.com/office/drawing/2014/main" id="{14CFFD5F-E45C-4A53-83C8-2A54097D10FF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96" y="193"/>
              <a:ext cx="9" cy="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0" name="Line 52">
              <a:extLst>
                <a:ext uri="{FF2B5EF4-FFF2-40B4-BE49-F238E27FC236}">
                  <a16:creationId xmlns:a16="http://schemas.microsoft.com/office/drawing/2014/main" id="{1AA31E53-ADD5-4FE9-BFBD-E535E781311B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04" y="194"/>
              <a:ext cx="16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1" name="Line 53">
              <a:extLst>
                <a:ext uri="{FF2B5EF4-FFF2-40B4-BE49-F238E27FC236}">
                  <a16:creationId xmlns:a16="http://schemas.microsoft.com/office/drawing/2014/main" id="{1C7EC572-5C6E-4521-B1CB-848350CE682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5" y="194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2" name="Line 54">
              <a:extLst>
                <a:ext uri="{FF2B5EF4-FFF2-40B4-BE49-F238E27FC236}">
                  <a16:creationId xmlns:a16="http://schemas.microsoft.com/office/drawing/2014/main" id="{950CCEBD-E261-4923-BEBC-35E0C4752C6C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30" y="194"/>
              <a:ext cx="22" cy="2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3" name="AutoShape 55">
            <a:extLst>
              <a:ext uri="{FF2B5EF4-FFF2-40B4-BE49-F238E27FC236}">
                <a16:creationId xmlns:a16="http://schemas.microsoft.com/office/drawing/2014/main" id="{773D49D5-84E0-4F41-A4A2-7464450ACEB7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137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34" name="Line 57">
            <a:extLst>
              <a:ext uri="{FF2B5EF4-FFF2-40B4-BE49-F238E27FC236}">
                <a16:creationId xmlns:a16="http://schemas.microsoft.com/office/drawing/2014/main" id="{7A185FDE-696B-4DA0-B891-E0D52A2B0BE0}"/>
              </a:ext>
            </a:extLst>
          </xdr:cNvPr>
          <xdr:cNvSpPr>
            <a:spLocks noChangeShapeType="1"/>
          </xdr:cNvSpPr>
        </xdr:nvSpPr>
        <xdr:spPr bwMode="auto">
          <a:xfrm>
            <a:off x="559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grpSp>
        <xdr:nvGrpSpPr>
          <xdr:cNvPr id="35" name="Group 80">
            <a:extLst>
              <a:ext uri="{FF2B5EF4-FFF2-40B4-BE49-F238E27FC236}">
                <a16:creationId xmlns:a16="http://schemas.microsoft.com/office/drawing/2014/main" id="{B00C98FA-D5DD-40B5-A0F2-373B8FABECD7}"/>
              </a:ext>
            </a:extLst>
          </xdr:cNvPr>
          <xdr:cNvGrpSpPr>
            <a:grpSpLocks/>
          </xdr:cNvGrpSpPr>
        </xdr:nvGrpSpPr>
        <xdr:grpSpPr bwMode="auto">
          <a:xfrm>
            <a:off x="332" y="273"/>
            <a:ext cx="33" cy="63"/>
            <a:chOff x="332" y="290"/>
            <a:chExt cx="33" cy="63"/>
          </a:xfrm>
        </xdr:grpSpPr>
        <xdr:grpSp>
          <xdr:nvGrpSpPr>
            <xdr:cNvPr id="52" name="Group 61">
              <a:extLst>
                <a:ext uri="{FF2B5EF4-FFF2-40B4-BE49-F238E27FC236}">
                  <a16:creationId xmlns:a16="http://schemas.microsoft.com/office/drawing/2014/main" id="{60322C85-6E72-4EC2-AD3C-0482E6180B58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32" y="291"/>
              <a:ext cx="32" cy="62"/>
              <a:chOff x="400" y="323"/>
              <a:chExt cx="32" cy="62"/>
            </a:xfrm>
          </xdr:grpSpPr>
          <xdr:sp macro="" textlink="">
            <xdr:nvSpPr>
              <xdr:cNvPr id="57" name="Rectangle 59">
                <a:extLst>
                  <a:ext uri="{FF2B5EF4-FFF2-40B4-BE49-F238E27FC236}">
                    <a16:creationId xmlns:a16="http://schemas.microsoft.com/office/drawing/2014/main" id="{55B65D20-3A02-48C0-BBBE-6FEF23A03ABF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00" y="323"/>
                <a:ext cx="32" cy="5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/>
            </xdr:spPr>
          </xdr:sp>
          <xdr:sp macro="" textlink="">
            <xdr:nvSpPr>
              <xdr:cNvPr id="58" name="AutoShape 60">
                <a:extLst>
                  <a:ext uri="{FF2B5EF4-FFF2-40B4-BE49-F238E27FC236}">
                    <a16:creationId xmlns:a16="http://schemas.microsoft.com/office/drawing/2014/main" id="{64D205CF-3207-4C31-A0AA-99C215DCDA06}"/>
                  </a:ext>
                </a:extLst>
              </xdr:cNvPr>
              <xdr:cNvSpPr>
                <a:spLocks/>
              </xdr:cNvSpPr>
            </xdr:nvSpPr>
            <xdr:spPr bwMode="auto">
              <a:xfrm rot="5400000">
                <a:off x="411" y="366"/>
                <a:ext cx="9" cy="30"/>
              </a:xfrm>
              <a:prstGeom prst="rightBracket">
                <a:avLst>
                  <a:gd name="adj" fmla="val 166667"/>
                </a:avLst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</xdr:spPr>
          </xdr:sp>
        </xdr:grpSp>
        <xdr:sp macro="" textlink="">
          <xdr:nvSpPr>
            <xdr:cNvPr id="53" name="Line 65">
              <a:extLst>
                <a:ext uri="{FF2B5EF4-FFF2-40B4-BE49-F238E27FC236}">
                  <a16:creationId xmlns:a16="http://schemas.microsoft.com/office/drawing/2014/main" id="{8AFF5A01-9965-4AC2-92CE-19A0E1DC392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2" y="290"/>
              <a:ext cx="33" cy="3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4" name="Line 66">
              <a:extLst>
                <a:ext uri="{FF2B5EF4-FFF2-40B4-BE49-F238E27FC236}">
                  <a16:creationId xmlns:a16="http://schemas.microsoft.com/office/drawing/2014/main" id="{9F0192CA-9B5B-435B-B213-8DEF880D809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307"/>
              <a:ext cx="31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5" name="Line 68">
              <a:extLst>
                <a:ext uri="{FF2B5EF4-FFF2-40B4-BE49-F238E27FC236}">
                  <a16:creationId xmlns:a16="http://schemas.microsoft.com/office/drawing/2014/main" id="{4CECFA05-000C-47CF-A2E4-A743EFBBFA8F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291"/>
              <a:ext cx="15" cy="1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6" name="Line 71">
              <a:extLst>
                <a:ext uri="{FF2B5EF4-FFF2-40B4-BE49-F238E27FC236}">
                  <a16:creationId xmlns:a16="http://schemas.microsoft.com/office/drawing/2014/main" id="{8E83BA07-1297-4064-929D-47F2135CCFD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3" y="323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6" name="Line 72">
            <a:extLst>
              <a:ext uri="{FF2B5EF4-FFF2-40B4-BE49-F238E27FC236}">
                <a16:creationId xmlns:a16="http://schemas.microsoft.com/office/drawing/2014/main" id="{5655D2A3-D633-4576-856B-7A9130D4E5E8}"/>
              </a:ext>
            </a:extLst>
          </xdr:cNvPr>
          <xdr:cNvSpPr>
            <a:spLocks noChangeShapeType="1"/>
          </xdr:cNvSpPr>
        </xdr:nvSpPr>
        <xdr:spPr bwMode="auto">
          <a:xfrm flipV="1">
            <a:off x="359" y="320"/>
            <a:ext cx="6" cy="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7" name="Line 73">
            <a:extLst>
              <a:ext uri="{FF2B5EF4-FFF2-40B4-BE49-F238E27FC236}">
                <a16:creationId xmlns:a16="http://schemas.microsoft.com/office/drawing/2014/main" id="{704F2EC0-5A0D-485A-A2C4-87D206E5849C}"/>
              </a:ext>
            </a:extLst>
          </xdr:cNvPr>
          <xdr:cNvSpPr>
            <a:spLocks noChangeShapeType="1"/>
          </xdr:cNvSpPr>
        </xdr:nvSpPr>
        <xdr:spPr bwMode="auto">
          <a:xfrm>
            <a:off x="35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8" name="Line 74">
            <a:extLst>
              <a:ext uri="{FF2B5EF4-FFF2-40B4-BE49-F238E27FC236}">
                <a16:creationId xmlns:a16="http://schemas.microsoft.com/office/drawing/2014/main" id="{9046D454-C407-4295-A24F-B6B394CF1A9F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01" y="274"/>
            <a:ext cx="0" cy="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39" name="Line 75">
            <a:extLst>
              <a:ext uri="{FF2B5EF4-FFF2-40B4-BE49-F238E27FC236}">
                <a16:creationId xmlns:a16="http://schemas.microsoft.com/office/drawing/2014/main" id="{E78AAA1D-8A2A-4FB6-AE34-0578623D6448}"/>
              </a:ext>
            </a:extLst>
          </xdr:cNvPr>
          <xdr:cNvSpPr>
            <a:spLocks noChangeShapeType="1"/>
          </xdr:cNvSpPr>
        </xdr:nvSpPr>
        <xdr:spPr bwMode="auto">
          <a:xfrm>
            <a:off x="291" y="336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0" name="Line 76">
            <a:extLst>
              <a:ext uri="{FF2B5EF4-FFF2-40B4-BE49-F238E27FC236}">
                <a16:creationId xmlns:a16="http://schemas.microsoft.com/office/drawing/2014/main" id="{3476289B-A0EB-432B-B2FE-41B92D6878BA}"/>
              </a:ext>
            </a:extLst>
          </xdr:cNvPr>
          <xdr:cNvSpPr>
            <a:spLocks noChangeShapeType="1"/>
          </xdr:cNvSpPr>
        </xdr:nvSpPr>
        <xdr:spPr bwMode="auto">
          <a:xfrm>
            <a:off x="29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1" name="Line 77">
            <a:extLst>
              <a:ext uri="{FF2B5EF4-FFF2-40B4-BE49-F238E27FC236}">
                <a16:creationId xmlns:a16="http://schemas.microsoft.com/office/drawing/2014/main" id="{455793F3-6B2E-46FE-8B0C-6CDE1AE2CAEE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99" y="296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2" name="Line 78">
            <a:extLst>
              <a:ext uri="{FF2B5EF4-FFF2-40B4-BE49-F238E27FC236}">
                <a16:creationId xmlns:a16="http://schemas.microsoft.com/office/drawing/2014/main" id="{86D1466D-4B02-492C-A7BF-F1278EC2BEA9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299" y="335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3" name="Text Box 79">
            <a:extLst>
              <a:ext uri="{FF2B5EF4-FFF2-40B4-BE49-F238E27FC236}">
                <a16:creationId xmlns:a16="http://schemas.microsoft.com/office/drawing/2014/main" id="{57105AC5-DC8C-4BBE-B053-E21E8B509B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5" y="32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44" name="Line 91">
            <a:extLst>
              <a:ext uri="{FF2B5EF4-FFF2-40B4-BE49-F238E27FC236}">
                <a16:creationId xmlns:a16="http://schemas.microsoft.com/office/drawing/2014/main" id="{9E5ABD27-5D3D-490B-80F4-82D269FDA826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" y="313"/>
            <a:ext cx="14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45" name="Line 92">
            <a:extLst>
              <a:ext uri="{FF2B5EF4-FFF2-40B4-BE49-F238E27FC236}">
                <a16:creationId xmlns:a16="http://schemas.microsoft.com/office/drawing/2014/main" id="{D03F1298-B9C1-4133-BEC9-BE9A586CD525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07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6" name="Line 93">
            <a:extLst>
              <a:ext uri="{FF2B5EF4-FFF2-40B4-BE49-F238E27FC236}">
                <a16:creationId xmlns:a16="http://schemas.microsoft.com/office/drawing/2014/main" id="{87C97F4C-B95D-4E51-A61A-0A44073115F1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39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7" name="Line 94">
            <a:extLst>
              <a:ext uri="{FF2B5EF4-FFF2-40B4-BE49-F238E27FC236}">
                <a16:creationId xmlns:a16="http://schemas.microsoft.com/office/drawing/2014/main" id="{4343C23C-02E3-4ABF-8535-841A3066AC73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92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8" name="Line 95">
            <a:extLst>
              <a:ext uri="{FF2B5EF4-FFF2-40B4-BE49-F238E27FC236}">
                <a16:creationId xmlns:a16="http://schemas.microsoft.com/office/drawing/2014/main" id="{85BFBF8D-78DF-4E00-B46C-1637FC544AD1}"/>
              </a:ext>
            </a:extLst>
          </xdr:cNvPr>
          <xdr:cNvSpPr>
            <a:spLocks noChangeAspect="1" noChangeShapeType="1"/>
          </xdr:cNvSpPr>
        </xdr:nvSpPr>
        <xdr:spPr bwMode="auto">
          <a:xfrm rot="5400000" flipH="1">
            <a:off x="153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9" name="Text Box 96">
            <a:extLst>
              <a:ext uri="{FF2B5EF4-FFF2-40B4-BE49-F238E27FC236}">
                <a16:creationId xmlns:a16="http://schemas.microsoft.com/office/drawing/2014/main" id="{0A67B559-89F8-461F-82DF-ED27E91069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6" y="36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50" name="Text Box 98">
            <a:extLst>
              <a:ext uri="{FF2B5EF4-FFF2-40B4-BE49-F238E27FC236}">
                <a16:creationId xmlns:a16="http://schemas.microsoft.com/office/drawing/2014/main" id="{1579E154-C795-4826-9361-2795648DD1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3" y="29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51" name="Line 102">
            <a:extLst>
              <a:ext uri="{FF2B5EF4-FFF2-40B4-BE49-F238E27FC236}">
                <a16:creationId xmlns:a16="http://schemas.microsoft.com/office/drawing/2014/main" id="{DC4AF0B0-E1A8-454E-B5B8-AB1AE7F44763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504825</xdr:colOff>
      <xdr:row>6</xdr:row>
      <xdr:rowOff>76200</xdr:rowOff>
    </xdr:from>
    <xdr:ext cx="178594" cy="214313"/>
    <xdr:sp macro="" textlink="">
      <xdr:nvSpPr>
        <xdr:cNvPr id="2" name="Text Box 15">
          <a:extLst>
            <a:ext uri="{FF2B5EF4-FFF2-40B4-BE49-F238E27FC236}">
              <a16:creationId xmlns:a16="http://schemas.microsoft.com/office/drawing/2014/main" id="{F56E4669-B4AC-46F7-BFDA-96E02F30A07F}"/>
            </a:ext>
          </a:extLst>
        </xdr:cNvPr>
        <xdr:cNvSpPr txBox="1">
          <a:spLocks noChangeArrowheads="1"/>
        </xdr:cNvSpPr>
      </xdr:nvSpPr>
      <xdr:spPr bwMode="auto">
        <a:xfrm>
          <a:off x="5381625" y="1104900"/>
          <a:ext cx="178594" cy="2143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twoCellAnchor>
    <xdr:from>
      <xdr:col>1</xdr:col>
      <xdr:colOff>123825</xdr:colOff>
      <xdr:row>7</xdr:row>
      <xdr:rowOff>85725</xdr:rowOff>
    </xdr:from>
    <xdr:to>
      <xdr:col>9</xdr:col>
      <xdr:colOff>495300</xdr:colOff>
      <xdr:row>22</xdr:row>
      <xdr:rowOff>47625</xdr:rowOff>
    </xdr:to>
    <xdr:grpSp>
      <xdr:nvGrpSpPr>
        <xdr:cNvPr id="3" name="Group 104">
          <a:extLst>
            <a:ext uri="{FF2B5EF4-FFF2-40B4-BE49-F238E27FC236}">
              <a16:creationId xmlns:a16="http://schemas.microsoft.com/office/drawing/2014/main" id="{4F1AEDB1-70A0-4BDE-8AB3-C257E777E526}"/>
            </a:ext>
          </a:extLst>
        </xdr:cNvPr>
        <xdr:cNvGrpSpPr>
          <a:grpSpLocks/>
        </xdr:cNvGrpSpPr>
      </xdr:nvGrpSpPr>
      <xdr:grpSpPr bwMode="auto">
        <a:xfrm>
          <a:off x="748665" y="1289685"/>
          <a:ext cx="5370195" cy="2476500"/>
          <a:chOff x="77" y="134"/>
          <a:chExt cx="551" cy="251"/>
        </a:xfrm>
      </xdr:grpSpPr>
      <xdr:grpSp>
        <xdr:nvGrpSpPr>
          <xdr:cNvPr id="4" name="Group 82">
            <a:extLst>
              <a:ext uri="{FF2B5EF4-FFF2-40B4-BE49-F238E27FC236}">
                <a16:creationId xmlns:a16="http://schemas.microsoft.com/office/drawing/2014/main" id="{AE7EFE16-DC1B-4741-8798-B41259764DBA}"/>
              </a:ext>
            </a:extLst>
          </xdr:cNvPr>
          <xdr:cNvGrpSpPr>
            <a:grpSpLocks/>
          </xdr:cNvGrpSpPr>
        </xdr:nvGrpSpPr>
        <xdr:grpSpPr bwMode="auto">
          <a:xfrm>
            <a:off x="107" y="271"/>
            <a:ext cx="32" cy="65"/>
            <a:chOff x="400" y="323"/>
            <a:chExt cx="32" cy="62"/>
          </a:xfrm>
        </xdr:grpSpPr>
        <xdr:sp macro="" textlink="">
          <xdr:nvSpPr>
            <xdr:cNvPr id="82" name="Rectangle 83">
              <a:extLst>
                <a:ext uri="{FF2B5EF4-FFF2-40B4-BE49-F238E27FC236}">
                  <a16:creationId xmlns:a16="http://schemas.microsoft.com/office/drawing/2014/main" id="{D2B78390-5841-4336-8E63-8B7E2F5C1E12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00" y="323"/>
              <a:ext cx="32" cy="5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83" name="AutoShape 84">
              <a:extLst>
                <a:ext uri="{FF2B5EF4-FFF2-40B4-BE49-F238E27FC236}">
                  <a16:creationId xmlns:a16="http://schemas.microsoft.com/office/drawing/2014/main" id="{B84B4A0C-62DF-4C7A-9AEF-58AC794BFF9F}"/>
                </a:ext>
              </a:extLst>
            </xdr:cNvPr>
            <xdr:cNvSpPr>
              <a:spLocks/>
            </xdr:cNvSpPr>
          </xdr:nvSpPr>
          <xdr:spPr bwMode="auto">
            <a:xfrm rot="5400000">
              <a:off x="411" y="366"/>
              <a:ext cx="9" cy="30"/>
            </a:xfrm>
            <a:prstGeom prst="rightBracket">
              <a:avLst>
                <a:gd name="adj" fmla="val 16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5" name="Line 85">
            <a:extLst>
              <a:ext uri="{FF2B5EF4-FFF2-40B4-BE49-F238E27FC236}">
                <a16:creationId xmlns:a16="http://schemas.microsoft.com/office/drawing/2014/main" id="{AEC6C3E4-1B1E-4582-B379-E1079746B731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" y="262"/>
            <a:ext cx="35" cy="3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6" name="Line 86">
            <a:extLst>
              <a:ext uri="{FF2B5EF4-FFF2-40B4-BE49-F238E27FC236}">
                <a16:creationId xmlns:a16="http://schemas.microsoft.com/office/drawing/2014/main" id="{3E367743-26F4-4DB4-89BE-8199F5904A0E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82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7" name="Line 87">
            <a:extLst>
              <a:ext uri="{FF2B5EF4-FFF2-40B4-BE49-F238E27FC236}">
                <a16:creationId xmlns:a16="http://schemas.microsoft.com/office/drawing/2014/main" id="{A7C06BA3-40CF-4747-8196-0B8577D88DB1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66"/>
            <a:ext cx="15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8" name="Line 88">
            <a:extLst>
              <a:ext uri="{FF2B5EF4-FFF2-40B4-BE49-F238E27FC236}">
                <a16:creationId xmlns:a16="http://schemas.microsoft.com/office/drawing/2014/main" id="{CF6752BF-0477-4D74-90BD-EED6FEECE61E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" y="297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9" name="Line 89">
            <a:extLst>
              <a:ext uri="{FF2B5EF4-FFF2-40B4-BE49-F238E27FC236}">
                <a16:creationId xmlns:a16="http://schemas.microsoft.com/office/drawing/2014/main" id="{0203E80B-DBFA-4465-8F7B-6833A4E9D67F}"/>
              </a:ext>
            </a:extLst>
          </xdr:cNvPr>
          <xdr:cNvSpPr>
            <a:spLocks noChangeShapeType="1"/>
          </xdr:cNvSpPr>
        </xdr:nvSpPr>
        <xdr:spPr bwMode="auto">
          <a:xfrm>
            <a:off x="107" y="328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" name="Line 62">
            <a:extLst>
              <a:ext uri="{FF2B5EF4-FFF2-40B4-BE49-F238E27FC236}">
                <a16:creationId xmlns:a16="http://schemas.microsoft.com/office/drawing/2014/main" id="{BE9AD243-33F8-4245-89BF-1A828FB59B9E}"/>
              </a:ext>
            </a:extLst>
          </xdr:cNvPr>
          <xdr:cNvSpPr>
            <a:spLocks noChangeShapeType="1"/>
          </xdr:cNvSpPr>
        </xdr:nvSpPr>
        <xdr:spPr bwMode="auto">
          <a:xfrm>
            <a:off x="332" y="327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1" name="Line 3">
            <a:extLst>
              <a:ext uri="{FF2B5EF4-FFF2-40B4-BE49-F238E27FC236}">
                <a16:creationId xmlns:a16="http://schemas.microsoft.com/office/drawing/2014/main" id="{F6AAD36C-1289-40FE-9CE3-AC11CE79D404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74"/>
            <a:ext cx="62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2" name="Line 4">
            <a:extLst>
              <a:ext uri="{FF2B5EF4-FFF2-40B4-BE49-F238E27FC236}">
                <a16:creationId xmlns:a16="http://schemas.microsoft.com/office/drawing/2014/main" id="{D49A428C-D4AE-4660-8E0F-C6EB4276FFD8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53" y="210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3" name="Line 5">
            <a:extLst>
              <a:ext uri="{FF2B5EF4-FFF2-40B4-BE49-F238E27FC236}">
                <a16:creationId xmlns:a16="http://schemas.microsoft.com/office/drawing/2014/main" id="{2D7610F0-6F15-4C23-A564-270A6B5D02AA}"/>
              </a:ext>
            </a:extLst>
          </xdr:cNvPr>
          <xdr:cNvSpPr>
            <a:spLocks noChangeAspect="1" noChangeShapeType="1"/>
          </xdr:cNvSpPr>
        </xdr:nvSpPr>
        <xdr:spPr bwMode="auto">
          <a:xfrm rot="10800000">
            <a:off x="253" y="27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4" name="Line 6">
            <a:extLst>
              <a:ext uri="{FF2B5EF4-FFF2-40B4-BE49-F238E27FC236}">
                <a16:creationId xmlns:a16="http://schemas.microsoft.com/office/drawing/2014/main" id="{314D2D33-502A-4CAD-BEDA-285C7830FB15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5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5" name="Text Box 7">
            <a:extLst>
              <a:ext uri="{FF2B5EF4-FFF2-40B4-BE49-F238E27FC236}">
                <a16:creationId xmlns:a16="http://schemas.microsoft.com/office/drawing/2014/main" id="{1E6A7C50-6E85-4CBE-B6A5-4E57C1C646D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3" y="257"/>
            <a:ext cx="19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16" name="Line 8">
            <a:extLst>
              <a:ext uri="{FF2B5EF4-FFF2-40B4-BE49-F238E27FC236}">
                <a16:creationId xmlns:a16="http://schemas.microsoft.com/office/drawing/2014/main" id="{80B4ED17-3E8F-4817-B86B-3CDCC21A20E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3" y="175"/>
            <a:ext cx="25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17" name="Line 9">
            <a:extLst>
              <a:ext uri="{FF2B5EF4-FFF2-40B4-BE49-F238E27FC236}">
                <a16:creationId xmlns:a16="http://schemas.microsoft.com/office/drawing/2014/main" id="{B751B77A-88A2-45C1-B1FA-92C8C15379DB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4" y="157"/>
            <a:ext cx="0" cy="63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8" name="Line 10">
            <a:extLst>
              <a:ext uri="{FF2B5EF4-FFF2-40B4-BE49-F238E27FC236}">
                <a16:creationId xmlns:a16="http://schemas.microsoft.com/office/drawing/2014/main" id="{9DC789AE-BF34-493B-A663-6B7D4E1EDC0A}"/>
              </a:ext>
            </a:extLst>
          </xdr:cNvPr>
          <xdr:cNvSpPr>
            <a:spLocks noChangeShapeType="1"/>
          </xdr:cNvSpPr>
        </xdr:nvSpPr>
        <xdr:spPr bwMode="auto">
          <a:xfrm>
            <a:off x="587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9" name="Line 12">
            <a:extLst>
              <a:ext uri="{FF2B5EF4-FFF2-40B4-BE49-F238E27FC236}">
                <a16:creationId xmlns:a16="http://schemas.microsoft.com/office/drawing/2014/main" id="{653E6878-5636-4FF8-89FE-A3C750C41FC4}"/>
              </a:ext>
            </a:extLst>
          </xdr:cNvPr>
          <xdr:cNvSpPr>
            <a:spLocks noChangeAspect="1" noChangeShapeType="1"/>
          </xdr:cNvSpPr>
        </xdr:nvSpPr>
        <xdr:spPr bwMode="auto">
          <a:xfrm rot="27000000">
            <a:off x="608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0" name="Line 13">
            <a:extLst>
              <a:ext uri="{FF2B5EF4-FFF2-40B4-BE49-F238E27FC236}">
                <a16:creationId xmlns:a16="http://schemas.microsoft.com/office/drawing/2014/main" id="{5315D7CD-02AA-412C-B67A-22C52C34FEE9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537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1" name="Text Box 14">
            <a:extLst>
              <a:ext uri="{FF2B5EF4-FFF2-40B4-BE49-F238E27FC236}">
                <a16:creationId xmlns:a16="http://schemas.microsoft.com/office/drawing/2014/main" id="{E6B31466-D378-4438-ADC7-FF19E60D69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3" y="15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22" name="AutoShape 17">
            <a:extLst>
              <a:ext uri="{FF2B5EF4-FFF2-40B4-BE49-F238E27FC236}">
                <a16:creationId xmlns:a16="http://schemas.microsoft.com/office/drawing/2014/main" id="{C9BC1E31-4512-484B-80F4-A80E0617E843}"/>
              </a:ext>
            </a:extLst>
          </xdr:cNvPr>
          <xdr:cNvSpPr>
            <a:spLocks noChangeArrowheads="1"/>
          </xdr:cNvSpPr>
        </xdr:nvSpPr>
        <xdr:spPr bwMode="auto">
          <a:xfrm>
            <a:off x="274" y="198"/>
            <a:ext cx="312" cy="76"/>
          </a:xfrm>
          <a:prstGeom prst="bracketPair">
            <a:avLst>
              <a:gd name="adj" fmla="val 36509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23" name="Rectangle 18">
            <a:extLst>
              <a:ext uri="{FF2B5EF4-FFF2-40B4-BE49-F238E27FC236}">
                <a16:creationId xmlns:a16="http://schemas.microsoft.com/office/drawing/2014/main" id="{B3A954F5-C05A-4BA7-939A-B473D5F61C5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304" y="198"/>
            <a:ext cx="254" cy="7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4" name="AutoShape 19">
            <a:extLst>
              <a:ext uri="{FF2B5EF4-FFF2-40B4-BE49-F238E27FC236}">
                <a16:creationId xmlns:a16="http://schemas.microsoft.com/office/drawing/2014/main" id="{32EA8105-6CB9-43AC-B02E-DDFBFAF43905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524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25" name="Line 20">
            <a:extLst>
              <a:ext uri="{FF2B5EF4-FFF2-40B4-BE49-F238E27FC236}">
                <a16:creationId xmlns:a16="http://schemas.microsoft.com/office/drawing/2014/main" id="{9229B42A-A338-4B48-B7DD-B9988C820ED9}"/>
              </a:ext>
            </a:extLst>
          </xdr:cNvPr>
          <xdr:cNvSpPr>
            <a:spLocks noChangeShapeType="1"/>
          </xdr:cNvSpPr>
        </xdr:nvSpPr>
        <xdr:spPr bwMode="auto">
          <a:xfrm>
            <a:off x="277" y="252"/>
            <a:ext cx="31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grpSp>
        <xdr:nvGrpSpPr>
          <xdr:cNvPr id="26" name="Group 21">
            <a:extLst>
              <a:ext uri="{FF2B5EF4-FFF2-40B4-BE49-F238E27FC236}">
                <a16:creationId xmlns:a16="http://schemas.microsoft.com/office/drawing/2014/main" id="{2F1F82F9-D9EC-481F-AF62-66A8F86F20E6}"/>
              </a:ext>
            </a:extLst>
          </xdr:cNvPr>
          <xdr:cNvGrpSpPr>
            <a:grpSpLocks/>
          </xdr:cNvGrpSpPr>
        </xdr:nvGrpSpPr>
        <xdr:grpSpPr bwMode="auto">
          <a:xfrm>
            <a:off x="281" y="251"/>
            <a:ext cx="299" cy="23"/>
            <a:chOff x="289" y="136"/>
            <a:chExt cx="299" cy="23"/>
          </a:xfrm>
        </xdr:grpSpPr>
        <xdr:sp macro="" textlink="">
          <xdr:nvSpPr>
            <xdr:cNvPr id="63" name="Line 22">
              <a:extLst>
                <a:ext uri="{FF2B5EF4-FFF2-40B4-BE49-F238E27FC236}">
                  <a16:creationId xmlns:a16="http://schemas.microsoft.com/office/drawing/2014/main" id="{141BF0EC-D693-40D7-B06F-D3D906EC42C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89" y="136"/>
              <a:ext cx="11" cy="1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4" name="Line 23">
              <a:extLst>
                <a:ext uri="{FF2B5EF4-FFF2-40B4-BE49-F238E27FC236}">
                  <a16:creationId xmlns:a16="http://schemas.microsoft.com/office/drawing/2014/main" id="{8ED38751-AD0B-4B9F-8F92-C2F9D803E54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7" y="136"/>
              <a:ext cx="19" cy="1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5" name="Line 24">
              <a:extLst>
                <a:ext uri="{FF2B5EF4-FFF2-40B4-BE49-F238E27FC236}">
                  <a16:creationId xmlns:a16="http://schemas.microsoft.com/office/drawing/2014/main" id="{8EE99BBE-214A-4A5A-8D09-B1FF0D87353D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6" name="Line 25">
              <a:extLst>
                <a:ext uri="{FF2B5EF4-FFF2-40B4-BE49-F238E27FC236}">
                  <a16:creationId xmlns:a16="http://schemas.microsoft.com/office/drawing/2014/main" id="{01DEFD6B-03CF-4E09-89A3-0DADEB73DC7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2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7" name="Line 26">
              <a:extLst>
                <a:ext uri="{FF2B5EF4-FFF2-40B4-BE49-F238E27FC236}">
                  <a16:creationId xmlns:a16="http://schemas.microsoft.com/office/drawing/2014/main" id="{02CF2118-6195-44E4-B825-4CF3C445ED8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8" name="Line 27">
              <a:extLst>
                <a:ext uri="{FF2B5EF4-FFF2-40B4-BE49-F238E27FC236}">
                  <a16:creationId xmlns:a16="http://schemas.microsoft.com/office/drawing/2014/main" id="{D633AE9B-4B17-4F8B-A561-E4EA6F26ECD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9" name="Line 28">
              <a:extLst>
                <a:ext uri="{FF2B5EF4-FFF2-40B4-BE49-F238E27FC236}">
                  <a16:creationId xmlns:a16="http://schemas.microsoft.com/office/drawing/2014/main" id="{795F5F23-C4CA-4348-A64E-025EFD46403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7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0" name="Line 29">
              <a:extLst>
                <a:ext uri="{FF2B5EF4-FFF2-40B4-BE49-F238E27FC236}">
                  <a16:creationId xmlns:a16="http://schemas.microsoft.com/office/drawing/2014/main" id="{53DFC126-16AC-40BC-B7E8-48CB467B3BAB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8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1" name="Line 30">
              <a:extLst>
                <a:ext uri="{FF2B5EF4-FFF2-40B4-BE49-F238E27FC236}">
                  <a16:creationId xmlns:a16="http://schemas.microsoft.com/office/drawing/2014/main" id="{72BCFFA5-64B8-425C-9D00-2E5FB73B996B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0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2" name="Line 31">
              <a:extLst>
                <a:ext uri="{FF2B5EF4-FFF2-40B4-BE49-F238E27FC236}">
                  <a16:creationId xmlns:a16="http://schemas.microsoft.com/office/drawing/2014/main" id="{31851BAA-906E-453A-B457-D658310A5A4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2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3" name="Line 32">
              <a:extLst>
                <a:ext uri="{FF2B5EF4-FFF2-40B4-BE49-F238E27FC236}">
                  <a16:creationId xmlns:a16="http://schemas.microsoft.com/office/drawing/2014/main" id="{65EDCB0E-9C0B-426D-82B6-58A13980FC6D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3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4" name="Line 33">
              <a:extLst>
                <a:ext uri="{FF2B5EF4-FFF2-40B4-BE49-F238E27FC236}">
                  <a16:creationId xmlns:a16="http://schemas.microsoft.com/office/drawing/2014/main" id="{579E738F-81DB-4ED6-BBA4-93A4AF895BA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5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5" name="Line 34">
              <a:extLst>
                <a:ext uri="{FF2B5EF4-FFF2-40B4-BE49-F238E27FC236}">
                  <a16:creationId xmlns:a16="http://schemas.microsoft.com/office/drawing/2014/main" id="{F30F86D0-ACAA-44E1-AD3A-E1300E19D5F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6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6" name="Line 35">
              <a:extLst>
                <a:ext uri="{FF2B5EF4-FFF2-40B4-BE49-F238E27FC236}">
                  <a16:creationId xmlns:a16="http://schemas.microsoft.com/office/drawing/2014/main" id="{E9A7C6F7-2523-4324-886B-5B30EA9E8CF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8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7" name="Line 36">
              <a:extLst>
                <a:ext uri="{FF2B5EF4-FFF2-40B4-BE49-F238E27FC236}">
                  <a16:creationId xmlns:a16="http://schemas.microsoft.com/office/drawing/2014/main" id="{0C859A0B-5334-4BA0-81C5-B5B4AB94DC4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0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8" name="Line 37">
              <a:extLst>
                <a:ext uri="{FF2B5EF4-FFF2-40B4-BE49-F238E27FC236}">
                  <a16:creationId xmlns:a16="http://schemas.microsoft.com/office/drawing/2014/main" id="{5EB246C1-1588-42B3-8A7D-4B3417BFE73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1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9" name="Line 38">
              <a:extLst>
                <a:ext uri="{FF2B5EF4-FFF2-40B4-BE49-F238E27FC236}">
                  <a16:creationId xmlns:a16="http://schemas.microsoft.com/office/drawing/2014/main" id="{F0F8BC37-7D9C-4BCF-A53A-E55D97AFECD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3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0" name="Line 39">
              <a:extLst>
                <a:ext uri="{FF2B5EF4-FFF2-40B4-BE49-F238E27FC236}">
                  <a16:creationId xmlns:a16="http://schemas.microsoft.com/office/drawing/2014/main" id="{4E51F07E-0EA0-4D96-9676-8826B4795C1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4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1" name="Line 40">
              <a:extLst>
                <a:ext uri="{FF2B5EF4-FFF2-40B4-BE49-F238E27FC236}">
                  <a16:creationId xmlns:a16="http://schemas.microsoft.com/office/drawing/2014/main" id="{EFA22B4E-DCCE-4765-95CB-C36C257E3B4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6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27" name="Oval 44">
            <a:extLst>
              <a:ext uri="{FF2B5EF4-FFF2-40B4-BE49-F238E27FC236}">
                <a16:creationId xmlns:a16="http://schemas.microsoft.com/office/drawing/2014/main" id="{18B638E0-AA8E-4107-BDC7-DAD8F7FB7CD1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5" y="198"/>
            <a:ext cx="76" cy="7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Line 45">
            <a:extLst>
              <a:ext uri="{FF2B5EF4-FFF2-40B4-BE49-F238E27FC236}">
                <a16:creationId xmlns:a16="http://schemas.microsoft.com/office/drawing/2014/main" id="{E013E4BC-D7C1-4402-B75D-F921E4D64AF2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75"/>
            <a:ext cx="7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29" name="Line 47">
            <a:extLst>
              <a:ext uri="{FF2B5EF4-FFF2-40B4-BE49-F238E27FC236}">
                <a16:creationId xmlns:a16="http://schemas.microsoft.com/office/drawing/2014/main" id="{89CCF669-E94B-4103-988E-FC9EBFFC6237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61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0" name="Line 48">
            <a:extLst>
              <a:ext uri="{FF2B5EF4-FFF2-40B4-BE49-F238E27FC236}">
                <a16:creationId xmlns:a16="http://schemas.microsoft.com/office/drawing/2014/main" id="{AEB3D862-4EC3-4CC7-AA7C-AE9A6F42F128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88" y="253"/>
            <a:ext cx="7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1" name="Text Box 49">
            <a:extLst>
              <a:ext uri="{FF2B5EF4-FFF2-40B4-BE49-F238E27FC236}">
                <a16:creationId xmlns:a16="http://schemas.microsoft.com/office/drawing/2014/main" id="{F40701FD-9F0F-484C-9A9A-EE929AA295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" y="153"/>
            <a:ext cx="19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grpSp>
        <xdr:nvGrpSpPr>
          <xdr:cNvPr id="32" name="Group 50">
            <a:extLst>
              <a:ext uri="{FF2B5EF4-FFF2-40B4-BE49-F238E27FC236}">
                <a16:creationId xmlns:a16="http://schemas.microsoft.com/office/drawing/2014/main" id="{3A6EABB5-FDD5-4535-84D5-7D74AA6DC7DD}"/>
              </a:ext>
            </a:extLst>
          </xdr:cNvPr>
          <xdr:cNvGrpSpPr>
            <a:grpSpLocks/>
          </xdr:cNvGrpSpPr>
        </xdr:nvGrpSpPr>
        <xdr:grpSpPr bwMode="auto">
          <a:xfrm>
            <a:off x="96" y="251"/>
            <a:ext cx="56" cy="23"/>
            <a:chOff x="96" y="193"/>
            <a:chExt cx="56" cy="23"/>
          </a:xfrm>
        </xdr:grpSpPr>
        <xdr:sp macro="" textlink="">
          <xdr:nvSpPr>
            <xdr:cNvPr id="59" name="Line 51">
              <a:extLst>
                <a:ext uri="{FF2B5EF4-FFF2-40B4-BE49-F238E27FC236}">
                  <a16:creationId xmlns:a16="http://schemas.microsoft.com/office/drawing/2014/main" id="{BBD777C4-9905-4D29-8CAA-A800E15D4EB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96" y="193"/>
              <a:ext cx="9" cy="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0" name="Line 52">
              <a:extLst>
                <a:ext uri="{FF2B5EF4-FFF2-40B4-BE49-F238E27FC236}">
                  <a16:creationId xmlns:a16="http://schemas.microsoft.com/office/drawing/2014/main" id="{FFB05E12-46B3-4DF4-88F3-3253827D4BB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04" y="194"/>
              <a:ext cx="16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1" name="Line 53">
              <a:extLst>
                <a:ext uri="{FF2B5EF4-FFF2-40B4-BE49-F238E27FC236}">
                  <a16:creationId xmlns:a16="http://schemas.microsoft.com/office/drawing/2014/main" id="{8A79ED7C-C911-425E-B744-DBE1EBB821D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5" y="194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2" name="Line 54">
              <a:extLst>
                <a:ext uri="{FF2B5EF4-FFF2-40B4-BE49-F238E27FC236}">
                  <a16:creationId xmlns:a16="http://schemas.microsoft.com/office/drawing/2014/main" id="{C22086F8-7D91-4B9B-837D-63A25127CCD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30" y="194"/>
              <a:ext cx="22" cy="2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3" name="AutoShape 55">
            <a:extLst>
              <a:ext uri="{FF2B5EF4-FFF2-40B4-BE49-F238E27FC236}">
                <a16:creationId xmlns:a16="http://schemas.microsoft.com/office/drawing/2014/main" id="{3CADFB38-5319-4F45-8CAF-888EFA2266AE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137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34" name="Line 57">
            <a:extLst>
              <a:ext uri="{FF2B5EF4-FFF2-40B4-BE49-F238E27FC236}">
                <a16:creationId xmlns:a16="http://schemas.microsoft.com/office/drawing/2014/main" id="{EB2181A1-904E-4CD4-A48A-ECE210FE7CE5}"/>
              </a:ext>
            </a:extLst>
          </xdr:cNvPr>
          <xdr:cNvSpPr>
            <a:spLocks noChangeShapeType="1"/>
          </xdr:cNvSpPr>
        </xdr:nvSpPr>
        <xdr:spPr bwMode="auto">
          <a:xfrm>
            <a:off x="559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grpSp>
        <xdr:nvGrpSpPr>
          <xdr:cNvPr id="35" name="Group 80">
            <a:extLst>
              <a:ext uri="{FF2B5EF4-FFF2-40B4-BE49-F238E27FC236}">
                <a16:creationId xmlns:a16="http://schemas.microsoft.com/office/drawing/2014/main" id="{C0ADAE69-A2B1-4508-B473-FD2267AD17EC}"/>
              </a:ext>
            </a:extLst>
          </xdr:cNvPr>
          <xdr:cNvGrpSpPr>
            <a:grpSpLocks/>
          </xdr:cNvGrpSpPr>
        </xdr:nvGrpSpPr>
        <xdr:grpSpPr bwMode="auto">
          <a:xfrm>
            <a:off x="332" y="273"/>
            <a:ext cx="33" cy="63"/>
            <a:chOff x="332" y="290"/>
            <a:chExt cx="33" cy="63"/>
          </a:xfrm>
        </xdr:grpSpPr>
        <xdr:grpSp>
          <xdr:nvGrpSpPr>
            <xdr:cNvPr id="52" name="Group 61">
              <a:extLst>
                <a:ext uri="{FF2B5EF4-FFF2-40B4-BE49-F238E27FC236}">
                  <a16:creationId xmlns:a16="http://schemas.microsoft.com/office/drawing/2014/main" id="{ABFDB38A-4D54-4F65-8ACB-6C8476E55E76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32" y="291"/>
              <a:ext cx="32" cy="62"/>
              <a:chOff x="400" y="323"/>
              <a:chExt cx="32" cy="62"/>
            </a:xfrm>
          </xdr:grpSpPr>
          <xdr:sp macro="" textlink="">
            <xdr:nvSpPr>
              <xdr:cNvPr id="57" name="Rectangle 59">
                <a:extLst>
                  <a:ext uri="{FF2B5EF4-FFF2-40B4-BE49-F238E27FC236}">
                    <a16:creationId xmlns:a16="http://schemas.microsoft.com/office/drawing/2014/main" id="{98CF39D8-76FA-4D43-AAC8-125641F1FCC5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00" y="323"/>
                <a:ext cx="32" cy="5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/>
            </xdr:spPr>
          </xdr:sp>
          <xdr:sp macro="" textlink="">
            <xdr:nvSpPr>
              <xdr:cNvPr id="58" name="AutoShape 60">
                <a:extLst>
                  <a:ext uri="{FF2B5EF4-FFF2-40B4-BE49-F238E27FC236}">
                    <a16:creationId xmlns:a16="http://schemas.microsoft.com/office/drawing/2014/main" id="{CF1485C9-3B45-446A-BF32-5632519374E1}"/>
                  </a:ext>
                </a:extLst>
              </xdr:cNvPr>
              <xdr:cNvSpPr>
                <a:spLocks/>
              </xdr:cNvSpPr>
            </xdr:nvSpPr>
            <xdr:spPr bwMode="auto">
              <a:xfrm rot="5400000">
                <a:off x="411" y="366"/>
                <a:ext cx="9" cy="30"/>
              </a:xfrm>
              <a:prstGeom prst="rightBracket">
                <a:avLst>
                  <a:gd name="adj" fmla="val 166667"/>
                </a:avLst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</xdr:spPr>
          </xdr:sp>
        </xdr:grpSp>
        <xdr:sp macro="" textlink="">
          <xdr:nvSpPr>
            <xdr:cNvPr id="53" name="Line 65">
              <a:extLst>
                <a:ext uri="{FF2B5EF4-FFF2-40B4-BE49-F238E27FC236}">
                  <a16:creationId xmlns:a16="http://schemas.microsoft.com/office/drawing/2014/main" id="{7DF2BD96-18F1-49B1-91E5-7EF59B3E014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2" y="290"/>
              <a:ext cx="33" cy="3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4" name="Line 66">
              <a:extLst>
                <a:ext uri="{FF2B5EF4-FFF2-40B4-BE49-F238E27FC236}">
                  <a16:creationId xmlns:a16="http://schemas.microsoft.com/office/drawing/2014/main" id="{D36DF941-14E1-449E-86AC-B62259E90F7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307"/>
              <a:ext cx="31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5" name="Line 68">
              <a:extLst>
                <a:ext uri="{FF2B5EF4-FFF2-40B4-BE49-F238E27FC236}">
                  <a16:creationId xmlns:a16="http://schemas.microsoft.com/office/drawing/2014/main" id="{86B59ECB-77A8-4C37-8DEB-9B1FA71CA58B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291"/>
              <a:ext cx="15" cy="1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6" name="Line 71">
              <a:extLst>
                <a:ext uri="{FF2B5EF4-FFF2-40B4-BE49-F238E27FC236}">
                  <a16:creationId xmlns:a16="http://schemas.microsoft.com/office/drawing/2014/main" id="{AAF71810-30A2-4FDA-A2F8-D938FA72127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3" y="323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6" name="Line 72">
            <a:extLst>
              <a:ext uri="{FF2B5EF4-FFF2-40B4-BE49-F238E27FC236}">
                <a16:creationId xmlns:a16="http://schemas.microsoft.com/office/drawing/2014/main" id="{B7B2C01C-21F9-46A6-91A2-40F041C920A6}"/>
              </a:ext>
            </a:extLst>
          </xdr:cNvPr>
          <xdr:cNvSpPr>
            <a:spLocks noChangeShapeType="1"/>
          </xdr:cNvSpPr>
        </xdr:nvSpPr>
        <xdr:spPr bwMode="auto">
          <a:xfrm flipV="1">
            <a:off x="359" y="320"/>
            <a:ext cx="6" cy="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7" name="Line 73">
            <a:extLst>
              <a:ext uri="{FF2B5EF4-FFF2-40B4-BE49-F238E27FC236}">
                <a16:creationId xmlns:a16="http://schemas.microsoft.com/office/drawing/2014/main" id="{996E0F72-9C2A-4D14-96A7-D0FEB559A804}"/>
              </a:ext>
            </a:extLst>
          </xdr:cNvPr>
          <xdr:cNvSpPr>
            <a:spLocks noChangeShapeType="1"/>
          </xdr:cNvSpPr>
        </xdr:nvSpPr>
        <xdr:spPr bwMode="auto">
          <a:xfrm>
            <a:off x="35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8" name="Line 74">
            <a:extLst>
              <a:ext uri="{FF2B5EF4-FFF2-40B4-BE49-F238E27FC236}">
                <a16:creationId xmlns:a16="http://schemas.microsoft.com/office/drawing/2014/main" id="{9E1B6943-B9CA-4C81-9303-4742F93606D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01" y="274"/>
            <a:ext cx="0" cy="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39" name="Line 75">
            <a:extLst>
              <a:ext uri="{FF2B5EF4-FFF2-40B4-BE49-F238E27FC236}">
                <a16:creationId xmlns:a16="http://schemas.microsoft.com/office/drawing/2014/main" id="{9204F8E3-515B-4E3D-9873-022EBC114F57}"/>
              </a:ext>
            </a:extLst>
          </xdr:cNvPr>
          <xdr:cNvSpPr>
            <a:spLocks noChangeShapeType="1"/>
          </xdr:cNvSpPr>
        </xdr:nvSpPr>
        <xdr:spPr bwMode="auto">
          <a:xfrm>
            <a:off x="291" y="336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0" name="Line 76">
            <a:extLst>
              <a:ext uri="{FF2B5EF4-FFF2-40B4-BE49-F238E27FC236}">
                <a16:creationId xmlns:a16="http://schemas.microsoft.com/office/drawing/2014/main" id="{A41A7A3E-F454-4E31-94CD-97CDD4B5EAEA}"/>
              </a:ext>
            </a:extLst>
          </xdr:cNvPr>
          <xdr:cNvSpPr>
            <a:spLocks noChangeShapeType="1"/>
          </xdr:cNvSpPr>
        </xdr:nvSpPr>
        <xdr:spPr bwMode="auto">
          <a:xfrm>
            <a:off x="29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1" name="Line 77">
            <a:extLst>
              <a:ext uri="{FF2B5EF4-FFF2-40B4-BE49-F238E27FC236}">
                <a16:creationId xmlns:a16="http://schemas.microsoft.com/office/drawing/2014/main" id="{E6D695BC-5746-4B0F-857F-67F7467E60B7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99" y="296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2" name="Line 78">
            <a:extLst>
              <a:ext uri="{FF2B5EF4-FFF2-40B4-BE49-F238E27FC236}">
                <a16:creationId xmlns:a16="http://schemas.microsoft.com/office/drawing/2014/main" id="{7158FB4E-8B09-4273-9137-18AF85BA3CD7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299" y="335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3" name="Text Box 79">
            <a:extLst>
              <a:ext uri="{FF2B5EF4-FFF2-40B4-BE49-F238E27FC236}">
                <a16:creationId xmlns:a16="http://schemas.microsoft.com/office/drawing/2014/main" id="{89CAE178-384D-4660-B31A-6838E38AC347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5" y="32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44" name="Line 91">
            <a:extLst>
              <a:ext uri="{FF2B5EF4-FFF2-40B4-BE49-F238E27FC236}">
                <a16:creationId xmlns:a16="http://schemas.microsoft.com/office/drawing/2014/main" id="{3EACCD58-A4D9-41DB-9D7C-D3720CCEC875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" y="313"/>
            <a:ext cx="14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45" name="Line 92">
            <a:extLst>
              <a:ext uri="{FF2B5EF4-FFF2-40B4-BE49-F238E27FC236}">
                <a16:creationId xmlns:a16="http://schemas.microsoft.com/office/drawing/2014/main" id="{ACB8B2B1-C407-4884-A16A-DF65D579E860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07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6" name="Line 93">
            <a:extLst>
              <a:ext uri="{FF2B5EF4-FFF2-40B4-BE49-F238E27FC236}">
                <a16:creationId xmlns:a16="http://schemas.microsoft.com/office/drawing/2014/main" id="{3243654A-8BCC-4673-8257-A5C7373979B1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39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7" name="Line 94">
            <a:extLst>
              <a:ext uri="{FF2B5EF4-FFF2-40B4-BE49-F238E27FC236}">
                <a16:creationId xmlns:a16="http://schemas.microsoft.com/office/drawing/2014/main" id="{0550AE91-14B2-41CF-A359-4F35BB8CC2F7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92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8" name="Line 95">
            <a:extLst>
              <a:ext uri="{FF2B5EF4-FFF2-40B4-BE49-F238E27FC236}">
                <a16:creationId xmlns:a16="http://schemas.microsoft.com/office/drawing/2014/main" id="{393C877B-6EFD-4409-984E-FC66AEA535A6}"/>
              </a:ext>
            </a:extLst>
          </xdr:cNvPr>
          <xdr:cNvSpPr>
            <a:spLocks noChangeAspect="1" noChangeShapeType="1"/>
          </xdr:cNvSpPr>
        </xdr:nvSpPr>
        <xdr:spPr bwMode="auto">
          <a:xfrm rot="5400000" flipH="1">
            <a:off x="153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9" name="Text Box 96">
            <a:extLst>
              <a:ext uri="{FF2B5EF4-FFF2-40B4-BE49-F238E27FC236}">
                <a16:creationId xmlns:a16="http://schemas.microsoft.com/office/drawing/2014/main" id="{04E7787B-83B0-4F49-8978-7F21230A86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6" y="36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50" name="Text Box 98">
            <a:extLst>
              <a:ext uri="{FF2B5EF4-FFF2-40B4-BE49-F238E27FC236}">
                <a16:creationId xmlns:a16="http://schemas.microsoft.com/office/drawing/2014/main" id="{0D993993-DC2E-4A52-AEB0-AA6CC9C9D7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3" y="29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51" name="Line 102">
            <a:extLst>
              <a:ext uri="{FF2B5EF4-FFF2-40B4-BE49-F238E27FC236}">
                <a16:creationId xmlns:a16="http://schemas.microsoft.com/office/drawing/2014/main" id="{90C6B19C-FCDC-4BC9-BC7D-04E864E520FE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504825</xdr:colOff>
      <xdr:row>6</xdr:row>
      <xdr:rowOff>76200</xdr:rowOff>
    </xdr:from>
    <xdr:ext cx="178594" cy="214313"/>
    <xdr:sp macro="" textlink="">
      <xdr:nvSpPr>
        <xdr:cNvPr id="2" name="Text Box 15">
          <a:extLst>
            <a:ext uri="{FF2B5EF4-FFF2-40B4-BE49-F238E27FC236}">
              <a16:creationId xmlns:a16="http://schemas.microsoft.com/office/drawing/2014/main" id="{750D098B-EEE5-448A-9C11-912417DB44C9}"/>
            </a:ext>
          </a:extLst>
        </xdr:cNvPr>
        <xdr:cNvSpPr txBox="1">
          <a:spLocks noChangeArrowheads="1"/>
        </xdr:cNvSpPr>
      </xdr:nvSpPr>
      <xdr:spPr bwMode="auto">
        <a:xfrm>
          <a:off x="5381625" y="1104900"/>
          <a:ext cx="178594" cy="2143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twoCellAnchor>
    <xdr:from>
      <xdr:col>1</xdr:col>
      <xdr:colOff>123825</xdr:colOff>
      <xdr:row>7</xdr:row>
      <xdr:rowOff>85725</xdr:rowOff>
    </xdr:from>
    <xdr:to>
      <xdr:col>9</xdr:col>
      <xdr:colOff>495300</xdr:colOff>
      <xdr:row>22</xdr:row>
      <xdr:rowOff>47625</xdr:rowOff>
    </xdr:to>
    <xdr:grpSp>
      <xdr:nvGrpSpPr>
        <xdr:cNvPr id="3" name="Group 104">
          <a:extLst>
            <a:ext uri="{FF2B5EF4-FFF2-40B4-BE49-F238E27FC236}">
              <a16:creationId xmlns:a16="http://schemas.microsoft.com/office/drawing/2014/main" id="{0FD2393F-CF88-4BBB-933B-97D1C6F9AEB8}"/>
            </a:ext>
          </a:extLst>
        </xdr:cNvPr>
        <xdr:cNvGrpSpPr>
          <a:grpSpLocks/>
        </xdr:cNvGrpSpPr>
      </xdr:nvGrpSpPr>
      <xdr:grpSpPr bwMode="auto">
        <a:xfrm>
          <a:off x="748665" y="1289685"/>
          <a:ext cx="5370195" cy="2476500"/>
          <a:chOff x="77" y="134"/>
          <a:chExt cx="551" cy="251"/>
        </a:xfrm>
      </xdr:grpSpPr>
      <xdr:grpSp>
        <xdr:nvGrpSpPr>
          <xdr:cNvPr id="4" name="Group 82">
            <a:extLst>
              <a:ext uri="{FF2B5EF4-FFF2-40B4-BE49-F238E27FC236}">
                <a16:creationId xmlns:a16="http://schemas.microsoft.com/office/drawing/2014/main" id="{21A1D6F3-CF05-4FB9-8D83-9F32E26A1400}"/>
              </a:ext>
            </a:extLst>
          </xdr:cNvPr>
          <xdr:cNvGrpSpPr>
            <a:grpSpLocks/>
          </xdr:cNvGrpSpPr>
        </xdr:nvGrpSpPr>
        <xdr:grpSpPr bwMode="auto">
          <a:xfrm>
            <a:off x="107" y="271"/>
            <a:ext cx="32" cy="65"/>
            <a:chOff x="400" y="323"/>
            <a:chExt cx="32" cy="62"/>
          </a:xfrm>
        </xdr:grpSpPr>
        <xdr:sp macro="" textlink="">
          <xdr:nvSpPr>
            <xdr:cNvPr id="82" name="Rectangle 83">
              <a:extLst>
                <a:ext uri="{FF2B5EF4-FFF2-40B4-BE49-F238E27FC236}">
                  <a16:creationId xmlns:a16="http://schemas.microsoft.com/office/drawing/2014/main" id="{06B9C2D5-8F58-4B96-AD89-A8AC9F377AA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00" y="323"/>
              <a:ext cx="32" cy="5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83" name="AutoShape 84">
              <a:extLst>
                <a:ext uri="{FF2B5EF4-FFF2-40B4-BE49-F238E27FC236}">
                  <a16:creationId xmlns:a16="http://schemas.microsoft.com/office/drawing/2014/main" id="{3EDF17D5-AA43-49A0-BDFA-B838390232A5}"/>
                </a:ext>
              </a:extLst>
            </xdr:cNvPr>
            <xdr:cNvSpPr>
              <a:spLocks/>
            </xdr:cNvSpPr>
          </xdr:nvSpPr>
          <xdr:spPr bwMode="auto">
            <a:xfrm rot="5400000">
              <a:off x="411" y="366"/>
              <a:ext cx="9" cy="30"/>
            </a:xfrm>
            <a:prstGeom prst="rightBracket">
              <a:avLst>
                <a:gd name="adj" fmla="val 16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5" name="Line 85">
            <a:extLst>
              <a:ext uri="{FF2B5EF4-FFF2-40B4-BE49-F238E27FC236}">
                <a16:creationId xmlns:a16="http://schemas.microsoft.com/office/drawing/2014/main" id="{CB02E42C-EE5C-4DB6-BA35-56974D0AA04F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" y="262"/>
            <a:ext cx="35" cy="3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6" name="Line 86">
            <a:extLst>
              <a:ext uri="{FF2B5EF4-FFF2-40B4-BE49-F238E27FC236}">
                <a16:creationId xmlns:a16="http://schemas.microsoft.com/office/drawing/2014/main" id="{3EFC8507-7938-4D63-A172-C167E413118D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82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7" name="Line 87">
            <a:extLst>
              <a:ext uri="{FF2B5EF4-FFF2-40B4-BE49-F238E27FC236}">
                <a16:creationId xmlns:a16="http://schemas.microsoft.com/office/drawing/2014/main" id="{E6E865C6-8E59-456E-9628-80E151A93696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66"/>
            <a:ext cx="15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8" name="Line 88">
            <a:extLst>
              <a:ext uri="{FF2B5EF4-FFF2-40B4-BE49-F238E27FC236}">
                <a16:creationId xmlns:a16="http://schemas.microsoft.com/office/drawing/2014/main" id="{27653DAE-0DD7-4361-B792-525A111CCFB1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" y="297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9" name="Line 89">
            <a:extLst>
              <a:ext uri="{FF2B5EF4-FFF2-40B4-BE49-F238E27FC236}">
                <a16:creationId xmlns:a16="http://schemas.microsoft.com/office/drawing/2014/main" id="{A51126D2-E976-48C6-BDA0-2E5AC9EB0971}"/>
              </a:ext>
            </a:extLst>
          </xdr:cNvPr>
          <xdr:cNvSpPr>
            <a:spLocks noChangeShapeType="1"/>
          </xdr:cNvSpPr>
        </xdr:nvSpPr>
        <xdr:spPr bwMode="auto">
          <a:xfrm>
            <a:off x="107" y="328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" name="Line 62">
            <a:extLst>
              <a:ext uri="{FF2B5EF4-FFF2-40B4-BE49-F238E27FC236}">
                <a16:creationId xmlns:a16="http://schemas.microsoft.com/office/drawing/2014/main" id="{6E4A2401-E5DE-4D67-A289-CC4B175CD745}"/>
              </a:ext>
            </a:extLst>
          </xdr:cNvPr>
          <xdr:cNvSpPr>
            <a:spLocks noChangeShapeType="1"/>
          </xdr:cNvSpPr>
        </xdr:nvSpPr>
        <xdr:spPr bwMode="auto">
          <a:xfrm>
            <a:off x="332" y="327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1" name="Line 3">
            <a:extLst>
              <a:ext uri="{FF2B5EF4-FFF2-40B4-BE49-F238E27FC236}">
                <a16:creationId xmlns:a16="http://schemas.microsoft.com/office/drawing/2014/main" id="{9854F93E-4192-45C8-8AE8-B800D1A7FCBC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74"/>
            <a:ext cx="62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2" name="Line 4">
            <a:extLst>
              <a:ext uri="{FF2B5EF4-FFF2-40B4-BE49-F238E27FC236}">
                <a16:creationId xmlns:a16="http://schemas.microsoft.com/office/drawing/2014/main" id="{8350F10B-10FF-47FA-A33A-F00567278FDF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53" y="210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3" name="Line 5">
            <a:extLst>
              <a:ext uri="{FF2B5EF4-FFF2-40B4-BE49-F238E27FC236}">
                <a16:creationId xmlns:a16="http://schemas.microsoft.com/office/drawing/2014/main" id="{D66B1114-D2EE-4DE1-964F-65FD38166388}"/>
              </a:ext>
            </a:extLst>
          </xdr:cNvPr>
          <xdr:cNvSpPr>
            <a:spLocks noChangeAspect="1" noChangeShapeType="1"/>
          </xdr:cNvSpPr>
        </xdr:nvSpPr>
        <xdr:spPr bwMode="auto">
          <a:xfrm rot="10800000">
            <a:off x="253" y="27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4" name="Line 6">
            <a:extLst>
              <a:ext uri="{FF2B5EF4-FFF2-40B4-BE49-F238E27FC236}">
                <a16:creationId xmlns:a16="http://schemas.microsoft.com/office/drawing/2014/main" id="{E3903DDF-834F-41AC-B033-54A607A247B3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5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5" name="Text Box 7">
            <a:extLst>
              <a:ext uri="{FF2B5EF4-FFF2-40B4-BE49-F238E27FC236}">
                <a16:creationId xmlns:a16="http://schemas.microsoft.com/office/drawing/2014/main" id="{2BA7EE8D-DB2A-429E-B207-88AB33214D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3" y="257"/>
            <a:ext cx="19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16" name="Line 8">
            <a:extLst>
              <a:ext uri="{FF2B5EF4-FFF2-40B4-BE49-F238E27FC236}">
                <a16:creationId xmlns:a16="http://schemas.microsoft.com/office/drawing/2014/main" id="{109B18F5-6A4F-4D89-AE66-5B786E17635F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3" y="175"/>
            <a:ext cx="25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17" name="Line 9">
            <a:extLst>
              <a:ext uri="{FF2B5EF4-FFF2-40B4-BE49-F238E27FC236}">
                <a16:creationId xmlns:a16="http://schemas.microsoft.com/office/drawing/2014/main" id="{E7402AB3-79F2-4628-9199-E1E8A01DB47B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4" y="157"/>
            <a:ext cx="0" cy="63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8" name="Line 10">
            <a:extLst>
              <a:ext uri="{FF2B5EF4-FFF2-40B4-BE49-F238E27FC236}">
                <a16:creationId xmlns:a16="http://schemas.microsoft.com/office/drawing/2014/main" id="{925EE241-8346-49D8-863D-8BE1706D23FB}"/>
              </a:ext>
            </a:extLst>
          </xdr:cNvPr>
          <xdr:cNvSpPr>
            <a:spLocks noChangeShapeType="1"/>
          </xdr:cNvSpPr>
        </xdr:nvSpPr>
        <xdr:spPr bwMode="auto">
          <a:xfrm>
            <a:off x="587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9" name="Line 12">
            <a:extLst>
              <a:ext uri="{FF2B5EF4-FFF2-40B4-BE49-F238E27FC236}">
                <a16:creationId xmlns:a16="http://schemas.microsoft.com/office/drawing/2014/main" id="{1066AFA9-D269-4CF5-9976-1A9A5965F6B4}"/>
              </a:ext>
            </a:extLst>
          </xdr:cNvPr>
          <xdr:cNvSpPr>
            <a:spLocks noChangeAspect="1" noChangeShapeType="1"/>
          </xdr:cNvSpPr>
        </xdr:nvSpPr>
        <xdr:spPr bwMode="auto">
          <a:xfrm rot="27000000">
            <a:off x="608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0" name="Line 13">
            <a:extLst>
              <a:ext uri="{FF2B5EF4-FFF2-40B4-BE49-F238E27FC236}">
                <a16:creationId xmlns:a16="http://schemas.microsoft.com/office/drawing/2014/main" id="{E83075AB-6A8C-4E26-A9FF-A6D4CED1F1A9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537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1" name="Text Box 14">
            <a:extLst>
              <a:ext uri="{FF2B5EF4-FFF2-40B4-BE49-F238E27FC236}">
                <a16:creationId xmlns:a16="http://schemas.microsoft.com/office/drawing/2014/main" id="{68D42499-A074-41BB-8967-9F5249CE1D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3" y="15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22" name="AutoShape 17">
            <a:extLst>
              <a:ext uri="{FF2B5EF4-FFF2-40B4-BE49-F238E27FC236}">
                <a16:creationId xmlns:a16="http://schemas.microsoft.com/office/drawing/2014/main" id="{57C8373F-F1EF-4DC5-A615-35CA0DD85AA0}"/>
              </a:ext>
            </a:extLst>
          </xdr:cNvPr>
          <xdr:cNvSpPr>
            <a:spLocks noChangeArrowheads="1"/>
          </xdr:cNvSpPr>
        </xdr:nvSpPr>
        <xdr:spPr bwMode="auto">
          <a:xfrm>
            <a:off x="274" y="198"/>
            <a:ext cx="312" cy="76"/>
          </a:xfrm>
          <a:prstGeom prst="bracketPair">
            <a:avLst>
              <a:gd name="adj" fmla="val 36509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23" name="Rectangle 18">
            <a:extLst>
              <a:ext uri="{FF2B5EF4-FFF2-40B4-BE49-F238E27FC236}">
                <a16:creationId xmlns:a16="http://schemas.microsoft.com/office/drawing/2014/main" id="{FD334C53-3D18-4827-AD89-D93E264A937B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304" y="198"/>
            <a:ext cx="254" cy="7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4" name="AutoShape 19">
            <a:extLst>
              <a:ext uri="{FF2B5EF4-FFF2-40B4-BE49-F238E27FC236}">
                <a16:creationId xmlns:a16="http://schemas.microsoft.com/office/drawing/2014/main" id="{3653E406-F1C6-4939-8228-0A9008A4AF07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524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25" name="Line 20">
            <a:extLst>
              <a:ext uri="{FF2B5EF4-FFF2-40B4-BE49-F238E27FC236}">
                <a16:creationId xmlns:a16="http://schemas.microsoft.com/office/drawing/2014/main" id="{D6F6C26D-EBB1-4448-863A-BAC30A2139F5}"/>
              </a:ext>
            </a:extLst>
          </xdr:cNvPr>
          <xdr:cNvSpPr>
            <a:spLocks noChangeShapeType="1"/>
          </xdr:cNvSpPr>
        </xdr:nvSpPr>
        <xdr:spPr bwMode="auto">
          <a:xfrm>
            <a:off x="277" y="252"/>
            <a:ext cx="31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grpSp>
        <xdr:nvGrpSpPr>
          <xdr:cNvPr id="26" name="Group 21">
            <a:extLst>
              <a:ext uri="{FF2B5EF4-FFF2-40B4-BE49-F238E27FC236}">
                <a16:creationId xmlns:a16="http://schemas.microsoft.com/office/drawing/2014/main" id="{6DAD752C-37BC-493E-9EC3-AF60639D34CC}"/>
              </a:ext>
            </a:extLst>
          </xdr:cNvPr>
          <xdr:cNvGrpSpPr>
            <a:grpSpLocks/>
          </xdr:cNvGrpSpPr>
        </xdr:nvGrpSpPr>
        <xdr:grpSpPr bwMode="auto">
          <a:xfrm>
            <a:off x="281" y="251"/>
            <a:ext cx="299" cy="23"/>
            <a:chOff x="289" y="136"/>
            <a:chExt cx="299" cy="23"/>
          </a:xfrm>
        </xdr:grpSpPr>
        <xdr:sp macro="" textlink="">
          <xdr:nvSpPr>
            <xdr:cNvPr id="63" name="Line 22">
              <a:extLst>
                <a:ext uri="{FF2B5EF4-FFF2-40B4-BE49-F238E27FC236}">
                  <a16:creationId xmlns:a16="http://schemas.microsoft.com/office/drawing/2014/main" id="{517A22B8-4C65-4625-8512-CD141E59035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89" y="136"/>
              <a:ext cx="11" cy="1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4" name="Line 23">
              <a:extLst>
                <a:ext uri="{FF2B5EF4-FFF2-40B4-BE49-F238E27FC236}">
                  <a16:creationId xmlns:a16="http://schemas.microsoft.com/office/drawing/2014/main" id="{771E66F7-E28C-45B9-92A3-BCCF0017EA9D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7" y="136"/>
              <a:ext cx="19" cy="1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5" name="Line 24">
              <a:extLst>
                <a:ext uri="{FF2B5EF4-FFF2-40B4-BE49-F238E27FC236}">
                  <a16:creationId xmlns:a16="http://schemas.microsoft.com/office/drawing/2014/main" id="{EBBF81D1-FCD8-4097-AD6B-9A9AF935F78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6" name="Line 25">
              <a:extLst>
                <a:ext uri="{FF2B5EF4-FFF2-40B4-BE49-F238E27FC236}">
                  <a16:creationId xmlns:a16="http://schemas.microsoft.com/office/drawing/2014/main" id="{4BA082B8-9407-469B-8DD0-14E8E5AF663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2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7" name="Line 26">
              <a:extLst>
                <a:ext uri="{FF2B5EF4-FFF2-40B4-BE49-F238E27FC236}">
                  <a16:creationId xmlns:a16="http://schemas.microsoft.com/office/drawing/2014/main" id="{44F59323-3EA9-49E6-8211-A7BE28563BA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8" name="Line 27">
              <a:extLst>
                <a:ext uri="{FF2B5EF4-FFF2-40B4-BE49-F238E27FC236}">
                  <a16:creationId xmlns:a16="http://schemas.microsoft.com/office/drawing/2014/main" id="{BF111860-DE5B-4ADC-8863-09BE70FEA5C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9" name="Line 28">
              <a:extLst>
                <a:ext uri="{FF2B5EF4-FFF2-40B4-BE49-F238E27FC236}">
                  <a16:creationId xmlns:a16="http://schemas.microsoft.com/office/drawing/2014/main" id="{63B488D6-7ABE-4978-A436-189C19B07CC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7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0" name="Line 29">
              <a:extLst>
                <a:ext uri="{FF2B5EF4-FFF2-40B4-BE49-F238E27FC236}">
                  <a16:creationId xmlns:a16="http://schemas.microsoft.com/office/drawing/2014/main" id="{6E4D9741-0EBC-4B63-B81E-5E94CA85604F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8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1" name="Line 30">
              <a:extLst>
                <a:ext uri="{FF2B5EF4-FFF2-40B4-BE49-F238E27FC236}">
                  <a16:creationId xmlns:a16="http://schemas.microsoft.com/office/drawing/2014/main" id="{A528A19D-E9A4-4DEF-8C31-D47885CF449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0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2" name="Line 31">
              <a:extLst>
                <a:ext uri="{FF2B5EF4-FFF2-40B4-BE49-F238E27FC236}">
                  <a16:creationId xmlns:a16="http://schemas.microsoft.com/office/drawing/2014/main" id="{63D5EDDA-0138-4872-B8FD-7E7959E3090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2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3" name="Line 32">
              <a:extLst>
                <a:ext uri="{FF2B5EF4-FFF2-40B4-BE49-F238E27FC236}">
                  <a16:creationId xmlns:a16="http://schemas.microsoft.com/office/drawing/2014/main" id="{7797A496-2809-415F-A83C-3989C570277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3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4" name="Line 33">
              <a:extLst>
                <a:ext uri="{FF2B5EF4-FFF2-40B4-BE49-F238E27FC236}">
                  <a16:creationId xmlns:a16="http://schemas.microsoft.com/office/drawing/2014/main" id="{38590ED8-8D5C-450C-B165-34DD56B2107B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5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5" name="Line 34">
              <a:extLst>
                <a:ext uri="{FF2B5EF4-FFF2-40B4-BE49-F238E27FC236}">
                  <a16:creationId xmlns:a16="http://schemas.microsoft.com/office/drawing/2014/main" id="{522A0936-8ED5-473B-85DE-E66B682E58D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6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6" name="Line 35">
              <a:extLst>
                <a:ext uri="{FF2B5EF4-FFF2-40B4-BE49-F238E27FC236}">
                  <a16:creationId xmlns:a16="http://schemas.microsoft.com/office/drawing/2014/main" id="{F1F57EFF-195F-4F8D-8739-13583693A4A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8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7" name="Line 36">
              <a:extLst>
                <a:ext uri="{FF2B5EF4-FFF2-40B4-BE49-F238E27FC236}">
                  <a16:creationId xmlns:a16="http://schemas.microsoft.com/office/drawing/2014/main" id="{04FA4013-D972-49FE-A963-54DD93CFFF8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0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8" name="Line 37">
              <a:extLst>
                <a:ext uri="{FF2B5EF4-FFF2-40B4-BE49-F238E27FC236}">
                  <a16:creationId xmlns:a16="http://schemas.microsoft.com/office/drawing/2014/main" id="{C8ADDE99-4DD2-45C2-8797-301AC798A68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1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9" name="Line 38">
              <a:extLst>
                <a:ext uri="{FF2B5EF4-FFF2-40B4-BE49-F238E27FC236}">
                  <a16:creationId xmlns:a16="http://schemas.microsoft.com/office/drawing/2014/main" id="{A5BEE35A-44F0-44C7-92C1-AAD8AD961EB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3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0" name="Line 39">
              <a:extLst>
                <a:ext uri="{FF2B5EF4-FFF2-40B4-BE49-F238E27FC236}">
                  <a16:creationId xmlns:a16="http://schemas.microsoft.com/office/drawing/2014/main" id="{5AFB4E25-3617-4A35-99DB-8DAEE520632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4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1" name="Line 40">
              <a:extLst>
                <a:ext uri="{FF2B5EF4-FFF2-40B4-BE49-F238E27FC236}">
                  <a16:creationId xmlns:a16="http://schemas.microsoft.com/office/drawing/2014/main" id="{88993EF7-1035-4CDD-8041-08671673680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6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27" name="Oval 44">
            <a:extLst>
              <a:ext uri="{FF2B5EF4-FFF2-40B4-BE49-F238E27FC236}">
                <a16:creationId xmlns:a16="http://schemas.microsoft.com/office/drawing/2014/main" id="{534EACDC-AD0F-4CE1-92A7-C71D5F07D829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5" y="198"/>
            <a:ext cx="76" cy="7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Line 45">
            <a:extLst>
              <a:ext uri="{FF2B5EF4-FFF2-40B4-BE49-F238E27FC236}">
                <a16:creationId xmlns:a16="http://schemas.microsoft.com/office/drawing/2014/main" id="{D50C5E2F-A986-4E40-A3A2-E04102E98037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75"/>
            <a:ext cx="7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29" name="Line 47">
            <a:extLst>
              <a:ext uri="{FF2B5EF4-FFF2-40B4-BE49-F238E27FC236}">
                <a16:creationId xmlns:a16="http://schemas.microsoft.com/office/drawing/2014/main" id="{2BF1734B-0BE9-4B8B-B408-D5376E8E934C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61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0" name="Line 48">
            <a:extLst>
              <a:ext uri="{FF2B5EF4-FFF2-40B4-BE49-F238E27FC236}">
                <a16:creationId xmlns:a16="http://schemas.microsoft.com/office/drawing/2014/main" id="{4C8F6143-2F01-49C5-A58F-865647467EC8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88" y="253"/>
            <a:ext cx="7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1" name="Text Box 49">
            <a:extLst>
              <a:ext uri="{FF2B5EF4-FFF2-40B4-BE49-F238E27FC236}">
                <a16:creationId xmlns:a16="http://schemas.microsoft.com/office/drawing/2014/main" id="{B4050C48-FD96-4970-86CD-8BCD0DCBA3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" y="153"/>
            <a:ext cx="19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grpSp>
        <xdr:nvGrpSpPr>
          <xdr:cNvPr id="32" name="Group 50">
            <a:extLst>
              <a:ext uri="{FF2B5EF4-FFF2-40B4-BE49-F238E27FC236}">
                <a16:creationId xmlns:a16="http://schemas.microsoft.com/office/drawing/2014/main" id="{4C189933-A3E1-4C5C-BC39-345252A0C35C}"/>
              </a:ext>
            </a:extLst>
          </xdr:cNvPr>
          <xdr:cNvGrpSpPr>
            <a:grpSpLocks/>
          </xdr:cNvGrpSpPr>
        </xdr:nvGrpSpPr>
        <xdr:grpSpPr bwMode="auto">
          <a:xfrm>
            <a:off x="96" y="251"/>
            <a:ext cx="56" cy="23"/>
            <a:chOff x="96" y="193"/>
            <a:chExt cx="56" cy="23"/>
          </a:xfrm>
        </xdr:grpSpPr>
        <xdr:sp macro="" textlink="">
          <xdr:nvSpPr>
            <xdr:cNvPr id="59" name="Line 51">
              <a:extLst>
                <a:ext uri="{FF2B5EF4-FFF2-40B4-BE49-F238E27FC236}">
                  <a16:creationId xmlns:a16="http://schemas.microsoft.com/office/drawing/2014/main" id="{1D8367AD-A4BA-4239-AAE4-8319C3036BC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96" y="193"/>
              <a:ext cx="9" cy="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0" name="Line 52">
              <a:extLst>
                <a:ext uri="{FF2B5EF4-FFF2-40B4-BE49-F238E27FC236}">
                  <a16:creationId xmlns:a16="http://schemas.microsoft.com/office/drawing/2014/main" id="{0172766D-8272-46D1-8634-6AE80CE89AC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04" y="194"/>
              <a:ext cx="16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1" name="Line 53">
              <a:extLst>
                <a:ext uri="{FF2B5EF4-FFF2-40B4-BE49-F238E27FC236}">
                  <a16:creationId xmlns:a16="http://schemas.microsoft.com/office/drawing/2014/main" id="{270E4CD2-8905-4A9C-856E-05F482FBBB6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5" y="194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2" name="Line 54">
              <a:extLst>
                <a:ext uri="{FF2B5EF4-FFF2-40B4-BE49-F238E27FC236}">
                  <a16:creationId xmlns:a16="http://schemas.microsoft.com/office/drawing/2014/main" id="{5EF60F50-AA7E-49A4-AF77-A209D1A2556B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30" y="194"/>
              <a:ext cx="22" cy="2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3" name="AutoShape 55">
            <a:extLst>
              <a:ext uri="{FF2B5EF4-FFF2-40B4-BE49-F238E27FC236}">
                <a16:creationId xmlns:a16="http://schemas.microsoft.com/office/drawing/2014/main" id="{E59D8F4D-172E-46B1-BE7D-7E81AF9117AA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137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34" name="Line 57">
            <a:extLst>
              <a:ext uri="{FF2B5EF4-FFF2-40B4-BE49-F238E27FC236}">
                <a16:creationId xmlns:a16="http://schemas.microsoft.com/office/drawing/2014/main" id="{63151790-BBC9-41D9-8D29-E948B3640A4C}"/>
              </a:ext>
            </a:extLst>
          </xdr:cNvPr>
          <xdr:cNvSpPr>
            <a:spLocks noChangeShapeType="1"/>
          </xdr:cNvSpPr>
        </xdr:nvSpPr>
        <xdr:spPr bwMode="auto">
          <a:xfrm>
            <a:off x="559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grpSp>
        <xdr:nvGrpSpPr>
          <xdr:cNvPr id="35" name="Group 80">
            <a:extLst>
              <a:ext uri="{FF2B5EF4-FFF2-40B4-BE49-F238E27FC236}">
                <a16:creationId xmlns:a16="http://schemas.microsoft.com/office/drawing/2014/main" id="{25AEBA4B-ECCE-4801-9E1B-C4468E8C2545}"/>
              </a:ext>
            </a:extLst>
          </xdr:cNvPr>
          <xdr:cNvGrpSpPr>
            <a:grpSpLocks/>
          </xdr:cNvGrpSpPr>
        </xdr:nvGrpSpPr>
        <xdr:grpSpPr bwMode="auto">
          <a:xfrm>
            <a:off x="332" y="273"/>
            <a:ext cx="33" cy="63"/>
            <a:chOff x="332" y="290"/>
            <a:chExt cx="33" cy="63"/>
          </a:xfrm>
        </xdr:grpSpPr>
        <xdr:grpSp>
          <xdr:nvGrpSpPr>
            <xdr:cNvPr id="52" name="Group 61">
              <a:extLst>
                <a:ext uri="{FF2B5EF4-FFF2-40B4-BE49-F238E27FC236}">
                  <a16:creationId xmlns:a16="http://schemas.microsoft.com/office/drawing/2014/main" id="{696CD6A3-67C4-4235-92C3-FCD227AFEC8F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32" y="291"/>
              <a:ext cx="32" cy="62"/>
              <a:chOff x="400" y="323"/>
              <a:chExt cx="32" cy="62"/>
            </a:xfrm>
          </xdr:grpSpPr>
          <xdr:sp macro="" textlink="">
            <xdr:nvSpPr>
              <xdr:cNvPr id="57" name="Rectangle 59">
                <a:extLst>
                  <a:ext uri="{FF2B5EF4-FFF2-40B4-BE49-F238E27FC236}">
                    <a16:creationId xmlns:a16="http://schemas.microsoft.com/office/drawing/2014/main" id="{E5B3D5FD-6997-44DB-85C2-931B35124D45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00" y="323"/>
                <a:ext cx="32" cy="5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/>
            </xdr:spPr>
          </xdr:sp>
          <xdr:sp macro="" textlink="">
            <xdr:nvSpPr>
              <xdr:cNvPr id="58" name="AutoShape 60">
                <a:extLst>
                  <a:ext uri="{FF2B5EF4-FFF2-40B4-BE49-F238E27FC236}">
                    <a16:creationId xmlns:a16="http://schemas.microsoft.com/office/drawing/2014/main" id="{6158F231-C5D6-42E0-88AF-7B34876B4D04}"/>
                  </a:ext>
                </a:extLst>
              </xdr:cNvPr>
              <xdr:cNvSpPr>
                <a:spLocks/>
              </xdr:cNvSpPr>
            </xdr:nvSpPr>
            <xdr:spPr bwMode="auto">
              <a:xfrm rot="5400000">
                <a:off x="411" y="366"/>
                <a:ext cx="9" cy="30"/>
              </a:xfrm>
              <a:prstGeom prst="rightBracket">
                <a:avLst>
                  <a:gd name="adj" fmla="val 166667"/>
                </a:avLst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</xdr:spPr>
          </xdr:sp>
        </xdr:grpSp>
        <xdr:sp macro="" textlink="">
          <xdr:nvSpPr>
            <xdr:cNvPr id="53" name="Line 65">
              <a:extLst>
                <a:ext uri="{FF2B5EF4-FFF2-40B4-BE49-F238E27FC236}">
                  <a16:creationId xmlns:a16="http://schemas.microsoft.com/office/drawing/2014/main" id="{15E786AB-6254-4C70-BAB8-32FEAA39758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2" y="290"/>
              <a:ext cx="33" cy="3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4" name="Line 66">
              <a:extLst>
                <a:ext uri="{FF2B5EF4-FFF2-40B4-BE49-F238E27FC236}">
                  <a16:creationId xmlns:a16="http://schemas.microsoft.com/office/drawing/2014/main" id="{EDD01A8B-CD8A-430D-9E62-B9FFC019823C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307"/>
              <a:ext cx="31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5" name="Line 68">
              <a:extLst>
                <a:ext uri="{FF2B5EF4-FFF2-40B4-BE49-F238E27FC236}">
                  <a16:creationId xmlns:a16="http://schemas.microsoft.com/office/drawing/2014/main" id="{749BC652-1831-4F9A-A3F5-1F4284FD0FA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291"/>
              <a:ext cx="15" cy="1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6" name="Line 71">
              <a:extLst>
                <a:ext uri="{FF2B5EF4-FFF2-40B4-BE49-F238E27FC236}">
                  <a16:creationId xmlns:a16="http://schemas.microsoft.com/office/drawing/2014/main" id="{51A89BD2-B8AE-4F17-9CA2-F97E663854A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3" y="323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6" name="Line 72">
            <a:extLst>
              <a:ext uri="{FF2B5EF4-FFF2-40B4-BE49-F238E27FC236}">
                <a16:creationId xmlns:a16="http://schemas.microsoft.com/office/drawing/2014/main" id="{A8DFDC93-440D-4DDB-967F-29BB78EFE2CC}"/>
              </a:ext>
            </a:extLst>
          </xdr:cNvPr>
          <xdr:cNvSpPr>
            <a:spLocks noChangeShapeType="1"/>
          </xdr:cNvSpPr>
        </xdr:nvSpPr>
        <xdr:spPr bwMode="auto">
          <a:xfrm flipV="1">
            <a:off x="359" y="320"/>
            <a:ext cx="6" cy="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7" name="Line 73">
            <a:extLst>
              <a:ext uri="{FF2B5EF4-FFF2-40B4-BE49-F238E27FC236}">
                <a16:creationId xmlns:a16="http://schemas.microsoft.com/office/drawing/2014/main" id="{BF9AD33D-8EB0-4A90-9CF4-B6FDE940098E}"/>
              </a:ext>
            </a:extLst>
          </xdr:cNvPr>
          <xdr:cNvSpPr>
            <a:spLocks noChangeShapeType="1"/>
          </xdr:cNvSpPr>
        </xdr:nvSpPr>
        <xdr:spPr bwMode="auto">
          <a:xfrm>
            <a:off x="35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8" name="Line 74">
            <a:extLst>
              <a:ext uri="{FF2B5EF4-FFF2-40B4-BE49-F238E27FC236}">
                <a16:creationId xmlns:a16="http://schemas.microsoft.com/office/drawing/2014/main" id="{20E58A14-44C8-4083-A9E7-4388206132A3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01" y="274"/>
            <a:ext cx="0" cy="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39" name="Line 75">
            <a:extLst>
              <a:ext uri="{FF2B5EF4-FFF2-40B4-BE49-F238E27FC236}">
                <a16:creationId xmlns:a16="http://schemas.microsoft.com/office/drawing/2014/main" id="{E3DC7A1E-981E-4BB0-AA91-082F307AB235}"/>
              </a:ext>
            </a:extLst>
          </xdr:cNvPr>
          <xdr:cNvSpPr>
            <a:spLocks noChangeShapeType="1"/>
          </xdr:cNvSpPr>
        </xdr:nvSpPr>
        <xdr:spPr bwMode="auto">
          <a:xfrm>
            <a:off x="291" y="336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0" name="Line 76">
            <a:extLst>
              <a:ext uri="{FF2B5EF4-FFF2-40B4-BE49-F238E27FC236}">
                <a16:creationId xmlns:a16="http://schemas.microsoft.com/office/drawing/2014/main" id="{D8C6875F-3807-47EF-AD2D-290DF0155EE8}"/>
              </a:ext>
            </a:extLst>
          </xdr:cNvPr>
          <xdr:cNvSpPr>
            <a:spLocks noChangeShapeType="1"/>
          </xdr:cNvSpPr>
        </xdr:nvSpPr>
        <xdr:spPr bwMode="auto">
          <a:xfrm>
            <a:off x="29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1" name="Line 77">
            <a:extLst>
              <a:ext uri="{FF2B5EF4-FFF2-40B4-BE49-F238E27FC236}">
                <a16:creationId xmlns:a16="http://schemas.microsoft.com/office/drawing/2014/main" id="{E7B4284E-5430-453E-8E4B-C93D2967A252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99" y="296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2" name="Line 78">
            <a:extLst>
              <a:ext uri="{FF2B5EF4-FFF2-40B4-BE49-F238E27FC236}">
                <a16:creationId xmlns:a16="http://schemas.microsoft.com/office/drawing/2014/main" id="{1BAD9143-79EF-4711-BCCD-3FE8904122F7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299" y="335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3" name="Text Box 79">
            <a:extLst>
              <a:ext uri="{FF2B5EF4-FFF2-40B4-BE49-F238E27FC236}">
                <a16:creationId xmlns:a16="http://schemas.microsoft.com/office/drawing/2014/main" id="{E41F5DE2-97A7-403B-9973-F33BEC107B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5" y="32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44" name="Line 91">
            <a:extLst>
              <a:ext uri="{FF2B5EF4-FFF2-40B4-BE49-F238E27FC236}">
                <a16:creationId xmlns:a16="http://schemas.microsoft.com/office/drawing/2014/main" id="{B63A8562-09D4-4D2F-A46C-BD8F7FEFA426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" y="313"/>
            <a:ext cx="14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45" name="Line 92">
            <a:extLst>
              <a:ext uri="{FF2B5EF4-FFF2-40B4-BE49-F238E27FC236}">
                <a16:creationId xmlns:a16="http://schemas.microsoft.com/office/drawing/2014/main" id="{CBFCE1D7-6BEF-41A3-A704-0281B054A527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07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6" name="Line 93">
            <a:extLst>
              <a:ext uri="{FF2B5EF4-FFF2-40B4-BE49-F238E27FC236}">
                <a16:creationId xmlns:a16="http://schemas.microsoft.com/office/drawing/2014/main" id="{4FAA062C-EB77-4A7E-ABD6-7D9298904A09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39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7" name="Line 94">
            <a:extLst>
              <a:ext uri="{FF2B5EF4-FFF2-40B4-BE49-F238E27FC236}">
                <a16:creationId xmlns:a16="http://schemas.microsoft.com/office/drawing/2014/main" id="{2B2048E2-20F1-401B-BB29-6244B0CED613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92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8" name="Line 95">
            <a:extLst>
              <a:ext uri="{FF2B5EF4-FFF2-40B4-BE49-F238E27FC236}">
                <a16:creationId xmlns:a16="http://schemas.microsoft.com/office/drawing/2014/main" id="{0C72A4B6-9B22-43D5-BD12-5414E2A866CC}"/>
              </a:ext>
            </a:extLst>
          </xdr:cNvPr>
          <xdr:cNvSpPr>
            <a:spLocks noChangeAspect="1" noChangeShapeType="1"/>
          </xdr:cNvSpPr>
        </xdr:nvSpPr>
        <xdr:spPr bwMode="auto">
          <a:xfrm rot="5400000" flipH="1">
            <a:off x="153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9" name="Text Box 96">
            <a:extLst>
              <a:ext uri="{FF2B5EF4-FFF2-40B4-BE49-F238E27FC236}">
                <a16:creationId xmlns:a16="http://schemas.microsoft.com/office/drawing/2014/main" id="{11ACF594-173C-478B-B3C3-0766278B57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6" y="36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50" name="Text Box 98">
            <a:extLst>
              <a:ext uri="{FF2B5EF4-FFF2-40B4-BE49-F238E27FC236}">
                <a16:creationId xmlns:a16="http://schemas.microsoft.com/office/drawing/2014/main" id="{4776674C-C676-4244-B686-08983B5877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3" y="29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51" name="Line 102">
            <a:extLst>
              <a:ext uri="{FF2B5EF4-FFF2-40B4-BE49-F238E27FC236}">
                <a16:creationId xmlns:a16="http://schemas.microsoft.com/office/drawing/2014/main" id="{1590F123-EEF6-4C3E-BF56-7225F793289D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504825</xdr:colOff>
      <xdr:row>6</xdr:row>
      <xdr:rowOff>76200</xdr:rowOff>
    </xdr:from>
    <xdr:ext cx="178594" cy="214313"/>
    <xdr:sp macro="" textlink="">
      <xdr:nvSpPr>
        <xdr:cNvPr id="2" name="Text Box 15">
          <a:extLst>
            <a:ext uri="{FF2B5EF4-FFF2-40B4-BE49-F238E27FC236}">
              <a16:creationId xmlns:a16="http://schemas.microsoft.com/office/drawing/2014/main" id="{DED6680E-ACE8-4D97-94EA-80ED73922CAF}"/>
            </a:ext>
          </a:extLst>
        </xdr:cNvPr>
        <xdr:cNvSpPr txBox="1">
          <a:spLocks noChangeArrowheads="1"/>
        </xdr:cNvSpPr>
      </xdr:nvSpPr>
      <xdr:spPr bwMode="auto">
        <a:xfrm>
          <a:off x="5381625" y="1104900"/>
          <a:ext cx="178594" cy="2143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twoCellAnchor>
    <xdr:from>
      <xdr:col>1</xdr:col>
      <xdr:colOff>123825</xdr:colOff>
      <xdr:row>7</xdr:row>
      <xdr:rowOff>85725</xdr:rowOff>
    </xdr:from>
    <xdr:to>
      <xdr:col>9</xdr:col>
      <xdr:colOff>495300</xdr:colOff>
      <xdr:row>22</xdr:row>
      <xdr:rowOff>47625</xdr:rowOff>
    </xdr:to>
    <xdr:grpSp>
      <xdr:nvGrpSpPr>
        <xdr:cNvPr id="3" name="Group 104">
          <a:extLst>
            <a:ext uri="{FF2B5EF4-FFF2-40B4-BE49-F238E27FC236}">
              <a16:creationId xmlns:a16="http://schemas.microsoft.com/office/drawing/2014/main" id="{4389A62C-A297-4608-8557-DB53B26814DF}"/>
            </a:ext>
          </a:extLst>
        </xdr:cNvPr>
        <xdr:cNvGrpSpPr>
          <a:grpSpLocks/>
        </xdr:cNvGrpSpPr>
      </xdr:nvGrpSpPr>
      <xdr:grpSpPr bwMode="auto">
        <a:xfrm>
          <a:off x="748665" y="1289685"/>
          <a:ext cx="5370195" cy="2476500"/>
          <a:chOff x="77" y="134"/>
          <a:chExt cx="551" cy="251"/>
        </a:xfrm>
      </xdr:grpSpPr>
      <xdr:grpSp>
        <xdr:nvGrpSpPr>
          <xdr:cNvPr id="4" name="Group 82">
            <a:extLst>
              <a:ext uri="{FF2B5EF4-FFF2-40B4-BE49-F238E27FC236}">
                <a16:creationId xmlns:a16="http://schemas.microsoft.com/office/drawing/2014/main" id="{51F8C551-1D95-4556-A63D-A9CFB6EC4BB6}"/>
              </a:ext>
            </a:extLst>
          </xdr:cNvPr>
          <xdr:cNvGrpSpPr>
            <a:grpSpLocks/>
          </xdr:cNvGrpSpPr>
        </xdr:nvGrpSpPr>
        <xdr:grpSpPr bwMode="auto">
          <a:xfrm>
            <a:off x="107" y="271"/>
            <a:ext cx="32" cy="65"/>
            <a:chOff x="400" y="323"/>
            <a:chExt cx="32" cy="62"/>
          </a:xfrm>
        </xdr:grpSpPr>
        <xdr:sp macro="" textlink="">
          <xdr:nvSpPr>
            <xdr:cNvPr id="82" name="Rectangle 83">
              <a:extLst>
                <a:ext uri="{FF2B5EF4-FFF2-40B4-BE49-F238E27FC236}">
                  <a16:creationId xmlns:a16="http://schemas.microsoft.com/office/drawing/2014/main" id="{F54CDA58-E96B-4EB7-A2BD-58FE8A09FF5B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00" y="323"/>
              <a:ext cx="32" cy="5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83" name="AutoShape 84">
              <a:extLst>
                <a:ext uri="{FF2B5EF4-FFF2-40B4-BE49-F238E27FC236}">
                  <a16:creationId xmlns:a16="http://schemas.microsoft.com/office/drawing/2014/main" id="{4074C2AF-25E0-4CD3-95AA-E18CA04C748A}"/>
                </a:ext>
              </a:extLst>
            </xdr:cNvPr>
            <xdr:cNvSpPr>
              <a:spLocks/>
            </xdr:cNvSpPr>
          </xdr:nvSpPr>
          <xdr:spPr bwMode="auto">
            <a:xfrm rot="5400000">
              <a:off x="411" y="366"/>
              <a:ext cx="9" cy="30"/>
            </a:xfrm>
            <a:prstGeom prst="rightBracket">
              <a:avLst>
                <a:gd name="adj" fmla="val 16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5" name="Line 85">
            <a:extLst>
              <a:ext uri="{FF2B5EF4-FFF2-40B4-BE49-F238E27FC236}">
                <a16:creationId xmlns:a16="http://schemas.microsoft.com/office/drawing/2014/main" id="{B0F8757B-5D4A-49DC-903D-022856868469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" y="262"/>
            <a:ext cx="35" cy="3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6" name="Line 86">
            <a:extLst>
              <a:ext uri="{FF2B5EF4-FFF2-40B4-BE49-F238E27FC236}">
                <a16:creationId xmlns:a16="http://schemas.microsoft.com/office/drawing/2014/main" id="{D7DA3CDC-A20E-448A-BB7C-FF375E2C0893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82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7" name="Line 87">
            <a:extLst>
              <a:ext uri="{FF2B5EF4-FFF2-40B4-BE49-F238E27FC236}">
                <a16:creationId xmlns:a16="http://schemas.microsoft.com/office/drawing/2014/main" id="{05BD13AA-B77D-40DC-83E7-FF2D24680ED7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66"/>
            <a:ext cx="15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8" name="Line 88">
            <a:extLst>
              <a:ext uri="{FF2B5EF4-FFF2-40B4-BE49-F238E27FC236}">
                <a16:creationId xmlns:a16="http://schemas.microsoft.com/office/drawing/2014/main" id="{4917DFBE-3DB1-4E4A-9B34-0438A73DCA76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" y="297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9" name="Line 89">
            <a:extLst>
              <a:ext uri="{FF2B5EF4-FFF2-40B4-BE49-F238E27FC236}">
                <a16:creationId xmlns:a16="http://schemas.microsoft.com/office/drawing/2014/main" id="{6A05AB97-D3E4-43D7-B971-6485D09FBE09}"/>
              </a:ext>
            </a:extLst>
          </xdr:cNvPr>
          <xdr:cNvSpPr>
            <a:spLocks noChangeShapeType="1"/>
          </xdr:cNvSpPr>
        </xdr:nvSpPr>
        <xdr:spPr bwMode="auto">
          <a:xfrm>
            <a:off x="107" y="328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" name="Line 62">
            <a:extLst>
              <a:ext uri="{FF2B5EF4-FFF2-40B4-BE49-F238E27FC236}">
                <a16:creationId xmlns:a16="http://schemas.microsoft.com/office/drawing/2014/main" id="{153E2566-2D20-4B2D-8640-6FCF81FCBD2E}"/>
              </a:ext>
            </a:extLst>
          </xdr:cNvPr>
          <xdr:cNvSpPr>
            <a:spLocks noChangeShapeType="1"/>
          </xdr:cNvSpPr>
        </xdr:nvSpPr>
        <xdr:spPr bwMode="auto">
          <a:xfrm>
            <a:off x="332" y="327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1" name="Line 3">
            <a:extLst>
              <a:ext uri="{FF2B5EF4-FFF2-40B4-BE49-F238E27FC236}">
                <a16:creationId xmlns:a16="http://schemas.microsoft.com/office/drawing/2014/main" id="{3D4D2422-CA21-4F09-A66F-F0220EC2293C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74"/>
            <a:ext cx="62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2" name="Line 4">
            <a:extLst>
              <a:ext uri="{FF2B5EF4-FFF2-40B4-BE49-F238E27FC236}">
                <a16:creationId xmlns:a16="http://schemas.microsoft.com/office/drawing/2014/main" id="{E3E110B9-3BC7-4CE6-997C-481ACDE0D640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53" y="210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3" name="Line 5">
            <a:extLst>
              <a:ext uri="{FF2B5EF4-FFF2-40B4-BE49-F238E27FC236}">
                <a16:creationId xmlns:a16="http://schemas.microsoft.com/office/drawing/2014/main" id="{8D8BEED3-2E24-43F9-8143-D49256867B55}"/>
              </a:ext>
            </a:extLst>
          </xdr:cNvPr>
          <xdr:cNvSpPr>
            <a:spLocks noChangeAspect="1" noChangeShapeType="1"/>
          </xdr:cNvSpPr>
        </xdr:nvSpPr>
        <xdr:spPr bwMode="auto">
          <a:xfrm rot="10800000">
            <a:off x="253" y="27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4" name="Line 6">
            <a:extLst>
              <a:ext uri="{FF2B5EF4-FFF2-40B4-BE49-F238E27FC236}">
                <a16:creationId xmlns:a16="http://schemas.microsoft.com/office/drawing/2014/main" id="{923CD23B-7966-4163-A95C-2B872EF32723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5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5" name="Text Box 7">
            <a:extLst>
              <a:ext uri="{FF2B5EF4-FFF2-40B4-BE49-F238E27FC236}">
                <a16:creationId xmlns:a16="http://schemas.microsoft.com/office/drawing/2014/main" id="{46C9327D-BB16-4ED7-8DAC-A6F5F2AAAFA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3" y="257"/>
            <a:ext cx="19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16" name="Line 8">
            <a:extLst>
              <a:ext uri="{FF2B5EF4-FFF2-40B4-BE49-F238E27FC236}">
                <a16:creationId xmlns:a16="http://schemas.microsoft.com/office/drawing/2014/main" id="{E5C90B60-0219-46A0-86D2-1FEC3397D637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3" y="175"/>
            <a:ext cx="25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17" name="Line 9">
            <a:extLst>
              <a:ext uri="{FF2B5EF4-FFF2-40B4-BE49-F238E27FC236}">
                <a16:creationId xmlns:a16="http://schemas.microsoft.com/office/drawing/2014/main" id="{CDF5E6B2-9ED8-4F1C-B6A3-D51F1627D74C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4" y="157"/>
            <a:ext cx="0" cy="63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8" name="Line 10">
            <a:extLst>
              <a:ext uri="{FF2B5EF4-FFF2-40B4-BE49-F238E27FC236}">
                <a16:creationId xmlns:a16="http://schemas.microsoft.com/office/drawing/2014/main" id="{F599D24D-FC3E-424C-B170-3947A192BDC0}"/>
              </a:ext>
            </a:extLst>
          </xdr:cNvPr>
          <xdr:cNvSpPr>
            <a:spLocks noChangeShapeType="1"/>
          </xdr:cNvSpPr>
        </xdr:nvSpPr>
        <xdr:spPr bwMode="auto">
          <a:xfrm>
            <a:off x="587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9" name="Line 12">
            <a:extLst>
              <a:ext uri="{FF2B5EF4-FFF2-40B4-BE49-F238E27FC236}">
                <a16:creationId xmlns:a16="http://schemas.microsoft.com/office/drawing/2014/main" id="{9D206FB2-2FC5-41F2-884F-501A6B7B5A17}"/>
              </a:ext>
            </a:extLst>
          </xdr:cNvPr>
          <xdr:cNvSpPr>
            <a:spLocks noChangeAspect="1" noChangeShapeType="1"/>
          </xdr:cNvSpPr>
        </xdr:nvSpPr>
        <xdr:spPr bwMode="auto">
          <a:xfrm rot="27000000">
            <a:off x="608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0" name="Line 13">
            <a:extLst>
              <a:ext uri="{FF2B5EF4-FFF2-40B4-BE49-F238E27FC236}">
                <a16:creationId xmlns:a16="http://schemas.microsoft.com/office/drawing/2014/main" id="{D3B7641E-9714-41BA-A3DE-4511AC1DC4A9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537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1" name="Text Box 14">
            <a:extLst>
              <a:ext uri="{FF2B5EF4-FFF2-40B4-BE49-F238E27FC236}">
                <a16:creationId xmlns:a16="http://schemas.microsoft.com/office/drawing/2014/main" id="{D9C721B7-86DE-4550-86C2-ED578AF2AA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3" y="15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22" name="AutoShape 17">
            <a:extLst>
              <a:ext uri="{FF2B5EF4-FFF2-40B4-BE49-F238E27FC236}">
                <a16:creationId xmlns:a16="http://schemas.microsoft.com/office/drawing/2014/main" id="{6401FDAE-EABC-482A-B2FD-2A719F414792}"/>
              </a:ext>
            </a:extLst>
          </xdr:cNvPr>
          <xdr:cNvSpPr>
            <a:spLocks noChangeArrowheads="1"/>
          </xdr:cNvSpPr>
        </xdr:nvSpPr>
        <xdr:spPr bwMode="auto">
          <a:xfrm>
            <a:off x="274" y="198"/>
            <a:ext cx="312" cy="76"/>
          </a:xfrm>
          <a:prstGeom prst="bracketPair">
            <a:avLst>
              <a:gd name="adj" fmla="val 36509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23" name="Rectangle 18">
            <a:extLst>
              <a:ext uri="{FF2B5EF4-FFF2-40B4-BE49-F238E27FC236}">
                <a16:creationId xmlns:a16="http://schemas.microsoft.com/office/drawing/2014/main" id="{18E19DF2-A099-4A71-8C65-221D7D27D36F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304" y="198"/>
            <a:ext cx="254" cy="7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4" name="AutoShape 19">
            <a:extLst>
              <a:ext uri="{FF2B5EF4-FFF2-40B4-BE49-F238E27FC236}">
                <a16:creationId xmlns:a16="http://schemas.microsoft.com/office/drawing/2014/main" id="{5D43325D-9036-4B1A-B1C6-C8926A28F23E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524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25" name="Line 20">
            <a:extLst>
              <a:ext uri="{FF2B5EF4-FFF2-40B4-BE49-F238E27FC236}">
                <a16:creationId xmlns:a16="http://schemas.microsoft.com/office/drawing/2014/main" id="{0713CB2C-091D-411A-9118-CD67726981C7}"/>
              </a:ext>
            </a:extLst>
          </xdr:cNvPr>
          <xdr:cNvSpPr>
            <a:spLocks noChangeShapeType="1"/>
          </xdr:cNvSpPr>
        </xdr:nvSpPr>
        <xdr:spPr bwMode="auto">
          <a:xfrm>
            <a:off x="277" y="252"/>
            <a:ext cx="31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grpSp>
        <xdr:nvGrpSpPr>
          <xdr:cNvPr id="26" name="Group 21">
            <a:extLst>
              <a:ext uri="{FF2B5EF4-FFF2-40B4-BE49-F238E27FC236}">
                <a16:creationId xmlns:a16="http://schemas.microsoft.com/office/drawing/2014/main" id="{85111F08-127F-4313-B38A-92EB20559843}"/>
              </a:ext>
            </a:extLst>
          </xdr:cNvPr>
          <xdr:cNvGrpSpPr>
            <a:grpSpLocks/>
          </xdr:cNvGrpSpPr>
        </xdr:nvGrpSpPr>
        <xdr:grpSpPr bwMode="auto">
          <a:xfrm>
            <a:off x="281" y="251"/>
            <a:ext cx="299" cy="23"/>
            <a:chOff x="289" y="136"/>
            <a:chExt cx="299" cy="23"/>
          </a:xfrm>
        </xdr:grpSpPr>
        <xdr:sp macro="" textlink="">
          <xdr:nvSpPr>
            <xdr:cNvPr id="63" name="Line 22">
              <a:extLst>
                <a:ext uri="{FF2B5EF4-FFF2-40B4-BE49-F238E27FC236}">
                  <a16:creationId xmlns:a16="http://schemas.microsoft.com/office/drawing/2014/main" id="{EE467FC3-B8C6-4812-B423-E6B27333275B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89" y="136"/>
              <a:ext cx="11" cy="1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4" name="Line 23">
              <a:extLst>
                <a:ext uri="{FF2B5EF4-FFF2-40B4-BE49-F238E27FC236}">
                  <a16:creationId xmlns:a16="http://schemas.microsoft.com/office/drawing/2014/main" id="{AC62E8BE-58A9-449A-AD1D-96D3337A19A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7" y="136"/>
              <a:ext cx="19" cy="1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5" name="Line 24">
              <a:extLst>
                <a:ext uri="{FF2B5EF4-FFF2-40B4-BE49-F238E27FC236}">
                  <a16:creationId xmlns:a16="http://schemas.microsoft.com/office/drawing/2014/main" id="{F8363F6D-A0F2-4460-9787-251F685F837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6" name="Line 25">
              <a:extLst>
                <a:ext uri="{FF2B5EF4-FFF2-40B4-BE49-F238E27FC236}">
                  <a16:creationId xmlns:a16="http://schemas.microsoft.com/office/drawing/2014/main" id="{31043690-FBB1-42EA-8A8E-978E3AAD203F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2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7" name="Line 26">
              <a:extLst>
                <a:ext uri="{FF2B5EF4-FFF2-40B4-BE49-F238E27FC236}">
                  <a16:creationId xmlns:a16="http://schemas.microsoft.com/office/drawing/2014/main" id="{7E81E0A5-BC48-4CB5-A7A8-E8A9250DFFAF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8" name="Line 27">
              <a:extLst>
                <a:ext uri="{FF2B5EF4-FFF2-40B4-BE49-F238E27FC236}">
                  <a16:creationId xmlns:a16="http://schemas.microsoft.com/office/drawing/2014/main" id="{51951BC4-55B1-41B3-9266-9B133BE09A6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9" name="Line 28">
              <a:extLst>
                <a:ext uri="{FF2B5EF4-FFF2-40B4-BE49-F238E27FC236}">
                  <a16:creationId xmlns:a16="http://schemas.microsoft.com/office/drawing/2014/main" id="{D922B84C-D676-4ABD-8404-64E5B437EC83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7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0" name="Line 29">
              <a:extLst>
                <a:ext uri="{FF2B5EF4-FFF2-40B4-BE49-F238E27FC236}">
                  <a16:creationId xmlns:a16="http://schemas.microsoft.com/office/drawing/2014/main" id="{34CF8BA9-37C4-4DE6-91D1-A9D1609834F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8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1" name="Line 30">
              <a:extLst>
                <a:ext uri="{FF2B5EF4-FFF2-40B4-BE49-F238E27FC236}">
                  <a16:creationId xmlns:a16="http://schemas.microsoft.com/office/drawing/2014/main" id="{F6B3C4F7-1D43-4FE1-B4BA-7A4A3A16218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0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2" name="Line 31">
              <a:extLst>
                <a:ext uri="{FF2B5EF4-FFF2-40B4-BE49-F238E27FC236}">
                  <a16:creationId xmlns:a16="http://schemas.microsoft.com/office/drawing/2014/main" id="{0E84EF56-0F4B-4450-8F93-12DF37039211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2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3" name="Line 32">
              <a:extLst>
                <a:ext uri="{FF2B5EF4-FFF2-40B4-BE49-F238E27FC236}">
                  <a16:creationId xmlns:a16="http://schemas.microsoft.com/office/drawing/2014/main" id="{8E172075-3DDC-4FD5-AAB7-0C54B553921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3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4" name="Line 33">
              <a:extLst>
                <a:ext uri="{FF2B5EF4-FFF2-40B4-BE49-F238E27FC236}">
                  <a16:creationId xmlns:a16="http://schemas.microsoft.com/office/drawing/2014/main" id="{A95F9653-B9AB-48C7-9A8D-0802457405D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5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5" name="Line 34">
              <a:extLst>
                <a:ext uri="{FF2B5EF4-FFF2-40B4-BE49-F238E27FC236}">
                  <a16:creationId xmlns:a16="http://schemas.microsoft.com/office/drawing/2014/main" id="{D2B1634D-2F11-454D-AF07-B0D0A3FC3D3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6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6" name="Line 35">
              <a:extLst>
                <a:ext uri="{FF2B5EF4-FFF2-40B4-BE49-F238E27FC236}">
                  <a16:creationId xmlns:a16="http://schemas.microsoft.com/office/drawing/2014/main" id="{D65C90EF-86D6-45F5-B872-183A4FC44FA1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8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7" name="Line 36">
              <a:extLst>
                <a:ext uri="{FF2B5EF4-FFF2-40B4-BE49-F238E27FC236}">
                  <a16:creationId xmlns:a16="http://schemas.microsoft.com/office/drawing/2014/main" id="{0194E244-14BE-4398-B2CF-C1DF59CD6B0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0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8" name="Line 37">
              <a:extLst>
                <a:ext uri="{FF2B5EF4-FFF2-40B4-BE49-F238E27FC236}">
                  <a16:creationId xmlns:a16="http://schemas.microsoft.com/office/drawing/2014/main" id="{666D4458-7204-4FFF-BAAF-732CCF83CDC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1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9" name="Line 38">
              <a:extLst>
                <a:ext uri="{FF2B5EF4-FFF2-40B4-BE49-F238E27FC236}">
                  <a16:creationId xmlns:a16="http://schemas.microsoft.com/office/drawing/2014/main" id="{BFBCD77D-B9A5-4290-981A-B6628831AD9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3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0" name="Line 39">
              <a:extLst>
                <a:ext uri="{FF2B5EF4-FFF2-40B4-BE49-F238E27FC236}">
                  <a16:creationId xmlns:a16="http://schemas.microsoft.com/office/drawing/2014/main" id="{2CFBC752-3DD3-4511-8717-69494F319AB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4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1" name="Line 40">
              <a:extLst>
                <a:ext uri="{FF2B5EF4-FFF2-40B4-BE49-F238E27FC236}">
                  <a16:creationId xmlns:a16="http://schemas.microsoft.com/office/drawing/2014/main" id="{152B1B43-30DA-42EA-9270-A33664A0E78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6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27" name="Oval 44">
            <a:extLst>
              <a:ext uri="{FF2B5EF4-FFF2-40B4-BE49-F238E27FC236}">
                <a16:creationId xmlns:a16="http://schemas.microsoft.com/office/drawing/2014/main" id="{861ED960-3FDA-440D-B270-646D2982759A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5" y="198"/>
            <a:ext cx="76" cy="7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Line 45">
            <a:extLst>
              <a:ext uri="{FF2B5EF4-FFF2-40B4-BE49-F238E27FC236}">
                <a16:creationId xmlns:a16="http://schemas.microsoft.com/office/drawing/2014/main" id="{1BD824BE-6FAF-4484-9390-CD1C75C5ABBF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75"/>
            <a:ext cx="7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29" name="Line 47">
            <a:extLst>
              <a:ext uri="{FF2B5EF4-FFF2-40B4-BE49-F238E27FC236}">
                <a16:creationId xmlns:a16="http://schemas.microsoft.com/office/drawing/2014/main" id="{73A0E08D-2F08-4FD8-9F69-3974664BFE49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61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0" name="Line 48">
            <a:extLst>
              <a:ext uri="{FF2B5EF4-FFF2-40B4-BE49-F238E27FC236}">
                <a16:creationId xmlns:a16="http://schemas.microsoft.com/office/drawing/2014/main" id="{51A76E42-04F2-43D7-8DC8-3640F143B345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88" y="253"/>
            <a:ext cx="7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1" name="Text Box 49">
            <a:extLst>
              <a:ext uri="{FF2B5EF4-FFF2-40B4-BE49-F238E27FC236}">
                <a16:creationId xmlns:a16="http://schemas.microsoft.com/office/drawing/2014/main" id="{66FB5703-3B13-4756-A276-24D1D152BFF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" y="153"/>
            <a:ext cx="19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grpSp>
        <xdr:nvGrpSpPr>
          <xdr:cNvPr id="32" name="Group 50">
            <a:extLst>
              <a:ext uri="{FF2B5EF4-FFF2-40B4-BE49-F238E27FC236}">
                <a16:creationId xmlns:a16="http://schemas.microsoft.com/office/drawing/2014/main" id="{6425C147-240E-4FEA-8812-A29A1D5C99DC}"/>
              </a:ext>
            </a:extLst>
          </xdr:cNvPr>
          <xdr:cNvGrpSpPr>
            <a:grpSpLocks/>
          </xdr:cNvGrpSpPr>
        </xdr:nvGrpSpPr>
        <xdr:grpSpPr bwMode="auto">
          <a:xfrm>
            <a:off x="96" y="251"/>
            <a:ext cx="56" cy="23"/>
            <a:chOff x="96" y="193"/>
            <a:chExt cx="56" cy="23"/>
          </a:xfrm>
        </xdr:grpSpPr>
        <xdr:sp macro="" textlink="">
          <xdr:nvSpPr>
            <xdr:cNvPr id="59" name="Line 51">
              <a:extLst>
                <a:ext uri="{FF2B5EF4-FFF2-40B4-BE49-F238E27FC236}">
                  <a16:creationId xmlns:a16="http://schemas.microsoft.com/office/drawing/2014/main" id="{C1C6E558-EC52-46C8-827C-38A7926C7B9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96" y="193"/>
              <a:ext cx="9" cy="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0" name="Line 52">
              <a:extLst>
                <a:ext uri="{FF2B5EF4-FFF2-40B4-BE49-F238E27FC236}">
                  <a16:creationId xmlns:a16="http://schemas.microsoft.com/office/drawing/2014/main" id="{6559AD9C-427F-44E5-8698-CE75E8DB9DE6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04" y="194"/>
              <a:ext cx="16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1" name="Line 53">
              <a:extLst>
                <a:ext uri="{FF2B5EF4-FFF2-40B4-BE49-F238E27FC236}">
                  <a16:creationId xmlns:a16="http://schemas.microsoft.com/office/drawing/2014/main" id="{65A50CCB-12F2-40AC-8F36-E85E50EF4031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5" y="194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2" name="Line 54">
              <a:extLst>
                <a:ext uri="{FF2B5EF4-FFF2-40B4-BE49-F238E27FC236}">
                  <a16:creationId xmlns:a16="http://schemas.microsoft.com/office/drawing/2014/main" id="{CB7FB5CD-D50D-4F57-AFCA-425A53634E9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30" y="194"/>
              <a:ext cx="22" cy="2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3" name="AutoShape 55">
            <a:extLst>
              <a:ext uri="{FF2B5EF4-FFF2-40B4-BE49-F238E27FC236}">
                <a16:creationId xmlns:a16="http://schemas.microsoft.com/office/drawing/2014/main" id="{942EC1C0-775E-4ED8-B6DA-2A774572668F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137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34" name="Line 57">
            <a:extLst>
              <a:ext uri="{FF2B5EF4-FFF2-40B4-BE49-F238E27FC236}">
                <a16:creationId xmlns:a16="http://schemas.microsoft.com/office/drawing/2014/main" id="{7083F2F3-20B9-40D9-9CC1-46F581456DCF}"/>
              </a:ext>
            </a:extLst>
          </xdr:cNvPr>
          <xdr:cNvSpPr>
            <a:spLocks noChangeShapeType="1"/>
          </xdr:cNvSpPr>
        </xdr:nvSpPr>
        <xdr:spPr bwMode="auto">
          <a:xfrm>
            <a:off x="559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grpSp>
        <xdr:nvGrpSpPr>
          <xdr:cNvPr id="35" name="Group 80">
            <a:extLst>
              <a:ext uri="{FF2B5EF4-FFF2-40B4-BE49-F238E27FC236}">
                <a16:creationId xmlns:a16="http://schemas.microsoft.com/office/drawing/2014/main" id="{AF849BD0-BF31-4277-8FFE-0656117E1FDD}"/>
              </a:ext>
            </a:extLst>
          </xdr:cNvPr>
          <xdr:cNvGrpSpPr>
            <a:grpSpLocks/>
          </xdr:cNvGrpSpPr>
        </xdr:nvGrpSpPr>
        <xdr:grpSpPr bwMode="auto">
          <a:xfrm>
            <a:off x="332" y="273"/>
            <a:ext cx="33" cy="63"/>
            <a:chOff x="332" y="290"/>
            <a:chExt cx="33" cy="63"/>
          </a:xfrm>
        </xdr:grpSpPr>
        <xdr:grpSp>
          <xdr:nvGrpSpPr>
            <xdr:cNvPr id="52" name="Group 61">
              <a:extLst>
                <a:ext uri="{FF2B5EF4-FFF2-40B4-BE49-F238E27FC236}">
                  <a16:creationId xmlns:a16="http://schemas.microsoft.com/office/drawing/2014/main" id="{71163D21-60A1-4638-B688-905D26F62AA2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32" y="291"/>
              <a:ext cx="32" cy="62"/>
              <a:chOff x="400" y="323"/>
              <a:chExt cx="32" cy="62"/>
            </a:xfrm>
          </xdr:grpSpPr>
          <xdr:sp macro="" textlink="">
            <xdr:nvSpPr>
              <xdr:cNvPr id="57" name="Rectangle 59">
                <a:extLst>
                  <a:ext uri="{FF2B5EF4-FFF2-40B4-BE49-F238E27FC236}">
                    <a16:creationId xmlns:a16="http://schemas.microsoft.com/office/drawing/2014/main" id="{FE7AF735-8812-44C7-A12D-40C619E700F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00" y="323"/>
                <a:ext cx="32" cy="5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/>
            </xdr:spPr>
          </xdr:sp>
          <xdr:sp macro="" textlink="">
            <xdr:nvSpPr>
              <xdr:cNvPr id="58" name="AutoShape 60">
                <a:extLst>
                  <a:ext uri="{FF2B5EF4-FFF2-40B4-BE49-F238E27FC236}">
                    <a16:creationId xmlns:a16="http://schemas.microsoft.com/office/drawing/2014/main" id="{172ADAD5-5BF4-41C5-A44C-6504B48280D0}"/>
                  </a:ext>
                </a:extLst>
              </xdr:cNvPr>
              <xdr:cNvSpPr>
                <a:spLocks/>
              </xdr:cNvSpPr>
            </xdr:nvSpPr>
            <xdr:spPr bwMode="auto">
              <a:xfrm rot="5400000">
                <a:off x="411" y="366"/>
                <a:ext cx="9" cy="30"/>
              </a:xfrm>
              <a:prstGeom prst="rightBracket">
                <a:avLst>
                  <a:gd name="adj" fmla="val 166667"/>
                </a:avLst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</xdr:spPr>
          </xdr:sp>
        </xdr:grpSp>
        <xdr:sp macro="" textlink="">
          <xdr:nvSpPr>
            <xdr:cNvPr id="53" name="Line 65">
              <a:extLst>
                <a:ext uri="{FF2B5EF4-FFF2-40B4-BE49-F238E27FC236}">
                  <a16:creationId xmlns:a16="http://schemas.microsoft.com/office/drawing/2014/main" id="{AA7B40CA-68A2-4A8E-9D19-C5C5B2394B6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2" y="290"/>
              <a:ext cx="33" cy="3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4" name="Line 66">
              <a:extLst>
                <a:ext uri="{FF2B5EF4-FFF2-40B4-BE49-F238E27FC236}">
                  <a16:creationId xmlns:a16="http://schemas.microsoft.com/office/drawing/2014/main" id="{3E7FD9FE-98B7-4DA7-952B-68CB9DC8F6F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307"/>
              <a:ext cx="31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5" name="Line 68">
              <a:extLst>
                <a:ext uri="{FF2B5EF4-FFF2-40B4-BE49-F238E27FC236}">
                  <a16:creationId xmlns:a16="http://schemas.microsoft.com/office/drawing/2014/main" id="{DFBE6733-046E-475D-BA16-B08FAF3542FE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291"/>
              <a:ext cx="15" cy="1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6" name="Line 71">
              <a:extLst>
                <a:ext uri="{FF2B5EF4-FFF2-40B4-BE49-F238E27FC236}">
                  <a16:creationId xmlns:a16="http://schemas.microsoft.com/office/drawing/2014/main" id="{E426886E-A8F7-45F6-B3EC-9C1C799AE53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3" y="323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6" name="Line 72">
            <a:extLst>
              <a:ext uri="{FF2B5EF4-FFF2-40B4-BE49-F238E27FC236}">
                <a16:creationId xmlns:a16="http://schemas.microsoft.com/office/drawing/2014/main" id="{86C3F771-FAAE-4C99-93B1-D95F552F4698}"/>
              </a:ext>
            </a:extLst>
          </xdr:cNvPr>
          <xdr:cNvSpPr>
            <a:spLocks noChangeShapeType="1"/>
          </xdr:cNvSpPr>
        </xdr:nvSpPr>
        <xdr:spPr bwMode="auto">
          <a:xfrm flipV="1">
            <a:off x="359" y="320"/>
            <a:ext cx="6" cy="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7" name="Line 73">
            <a:extLst>
              <a:ext uri="{FF2B5EF4-FFF2-40B4-BE49-F238E27FC236}">
                <a16:creationId xmlns:a16="http://schemas.microsoft.com/office/drawing/2014/main" id="{D78232F0-9F5C-4F2A-8ADA-C7A922EC6371}"/>
              </a:ext>
            </a:extLst>
          </xdr:cNvPr>
          <xdr:cNvSpPr>
            <a:spLocks noChangeShapeType="1"/>
          </xdr:cNvSpPr>
        </xdr:nvSpPr>
        <xdr:spPr bwMode="auto">
          <a:xfrm>
            <a:off x="35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8" name="Line 74">
            <a:extLst>
              <a:ext uri="{FF2B5EF4-FFF2-40B4-BE49-F238E27FC236}">
                <a16:creationId xmlns:a16="http://schemas.microsoft.com/office/drawing/2014/main" id="{E5E41FA6-AE54-4C42-AA63-43F1008EDA22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01" y="274"/>
            <a:ext cx="0" cy="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39" name="Line 75">
            <a:extLst>
              <a:ext uri="{FF2B5EF4-FFF2-40B4-BE49-F238E27FC236}">
                <a16:creationId xmlns:a16="http://schemas.microsoft.com/office/drawing/2014/main" id="{855DC8FA-9294-40C1-B2E0-4555040F2776}"/>
              </a:ext>
            </a:extLst>
          </xdr:cNvPr>
          <xdr:cNvSpPr>
            <a:spLocks noChangeShapeType="1"/>
          </xdr:cNvSpPr>
        </xdr:nvSpPr>
        <xdr:spPr bwMode="auto">
          <a:xfrm>
            <a:off x="291" y="336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0" name="Line 76">
            <a:extLst>
              <a:ext uri="{FF2B5EF4-FFF2-40B4-BE49-F238E27FC236}">
                <a16:creationId xmlns:a16="http://schemas.microsoft.com/office/drawing/2014/main" id="{5E45ECFF-3779-434C-BD6F-D30FA70A0074}"/>
              </a:ext>
            </a:extLst>
          </xdr:cNvPr>
          <xdr:cNvSpPr>
            <a:spLocks noChangeShapeType="1"/>
          </xdr:cNvSpPr>
        </xdr:nvSpPr>
        <xdr:spPr bwMode="auto">
          <a:xfrm>
            <a:off x="29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1" name="Line 77">
            <a:extLst>
              <a:ext uri="{FF2B5EF4-FFF2-40B4-BE49-F238E27FC236}">
                <a16:creationId xmlns:a16="http://schemas.microsoft.com/office/drawing/2014/main" id="{A95B3279-366B-48A9-A9A8-908DFA06E9CE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99" y="296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2" name="Line 78">
            <a:extLst>
              <a:ext uri="{FF2B5EF4-FFF2-40B4-BE49-F238E27FC236}">
                <a16:creationId xmlns:a16="http://schemas.microsoft.com/office/drawing/2014/main" id="{DF6F42EF-F524-4188-B5D6-BF49B176AE45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299" y="335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3" name="Text Box 79">
            <a:extLst>
              <a:ext uri="{FF2B5EF4-FFF2-40B4-BE49-F238E27FC236}">
                <a16:creationId xmlns:a16="http://schemas.microsoft.com/office/drawing/2014/main" id="{860DBAF6-A3D0-424D-A226-CCB7D0450A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5" y="32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44" name="Line 91">
            <a:extLst>
              <a:ext uri="{FF2B5EF4-FFF2-40B4-BE49-F238E27FC236}">
                <a16:creationId xmlns:a16="http://schemas.microsoft.com/office/drawing/2014/main" id="{92DE60F6-D976-49E6-B51C-13FC508622CB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" y="313"/>
            <a:ext cx="14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45" name="Line 92">
            <a:extLst>
              <a:ext uri="{FF2B5EF4-FFF2-40B4-BE49-F238E27FC236}">
                <a16:creationId xmlns:a16="http://schemas.microsoft.com/office/drawing/2014/main" id="{83C47E85-36F7-4B64-A5D5-2F416D3119AD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07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6" name="Line 93">
            <a:extLst>
              <a:ext uri="{FF2B5EF4-FFF2-40B4-BE49-F238E27FC236}">
                <a16:creationId xmlns:a16="http://schemas.microsoft.com/office/drawing/2014/main" id="{A1BB321E-91CB-4C85-B0C7-E1F7422DAC07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39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7" name="Line 94">
            <a:extLst>
              <a:ext uri="{FF2B5EF4-FFF2-40B4-BE49-F238E27FC236}">
                <a16:creationId xmlns:a16="http://schemas.microsoft.com/office/drawing/2014/main" id="{FB63CE50-A690-4817-96F0-BFA8C8DEC84E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92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8" name="Line 95">
            <a:extLst>
              <a:ext uri="{FF2B5EF4-FFF2-40B4-BE49-F238E27FC236}">
                <a16:creationId xmlns:a16="http://schemas.microsoft.com/office/drawing/2014/main" id="{8F881BF6-14D0-402A-A074-D5D162EE400A}"/>
              </a:ext>
            </a:extLst>
          </xdr:cNvPr>
          <xdr:cNvSpPr>
            <a:spLocks noChangeAspect="1" noChangeShapeType="1"/>
          </xdr:cNvSpPr>
        </xdr:nvSpPr>
        <xdr:spPr bwMode="auto">
          <a:xfrm rot="5400000" flipH="1">
            <a:off x="153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9" name="Text Box 96">
            <a:extLst>
              <a:ext uri="{FF2B5EF4-FFF2-40B4-BE49-F238E27FC236}">
                <a16:creationId xmlns:a16="http://schemas.microsoft.com/office/drawing/2014/main" id="{C4379816-3D7F-4EB9-AB29-21A533ADE0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6" y="36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50" name="Text Box 98">
            <a:extLst>
              <a:ext uri="{FF2B5EF4-FFF2-40B4-BE49-F238E27FC236}">
                <a16:creationId xmlns:a16="http://schemas.microsoft.com/office/drawing/2014/main" id="{6E4E9804-EF81-49B6-8629-5488EA9B28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3" y="29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51" name="Line 102">
            <a:extLst>
              <a:ext uri="{FF2B5EF4-FFF2-40B4-BE49-F238E27FC236}">
                <a16:creationId xmlns:a16="http://schemas.microsoft.com/office/drawing/2014/main" id="{67CE91EF-58C5-412F-9E6C-A3DB5B730796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504825</xdr:colOff>
      <xdr:row>6</xdr:row>
      <xdr:rowOff>76200</xdr:rowOff>
    </xdr:from>
    <xdr:ext cx="178594" cy="214313"/>
    <xdr:sp macro="" textlink="">
      <xdr:nvSpPr>
        <xdr:cNvPr id="2" name="Text Box 15">
          <a:extLst>
            <a:ext uri="{FF2B5EF4-FFF2-40B4-BE49-F238E27FC236}">
              <a16:creationId xmlns:a16="http://schemas.microsoft.com/office/drawing/2014/main" id="{E1DE43F2-BA1F-4FED-819D-389B9F937F51}"/>
            </a:ext>
          </a:extLst>
        </xdr:cNvPr>
        <xdr:cNvSpPr txBox="1">
          <a:spLocks noChangeArrowheads="1"/>
        </xdr:cNvSpPr>
      </xdr:nvSpPr>
      <xdr:spPr bwMode="auto">
        <a:xfrm>
          <a:off x="5381625" y="1104900"/>
          <a:ext cx="178594" cy="21431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</a:t>
          </a:r>
        </a:p>
      </xdr:txBody>
    </xdr:sp>
    <xdr:clientData/>
  </xdr:oneCellAnchor>
  <xdr:twoCellAnchor>
    <xdr:from>
      <xdr:col>1</xdr:col>
      <xdr:colOff>123825</xdr:colOff>
      <xdr:row>7</xdr:row>
      <xdr:rowOff>85725</xdr:rowOff>
    </xdr:from>
    <xdr:to>
      <xdr:col>9</xdr:col>
      <xdr:colOff>495300</xdr:colOff>
      <xdr:row>22</xdr:row>
      <xdr:rowOff>47625</xdr:rowOff>
    </xdr:to>
    <xdr:grpSp>
      <xdr:nvGrpSpPr>
        <xdr:cNvPr id="3" name="Group 104">
          <a:extLst>
            <a:ext uri="{FF2B5EF4-FFF2-40B4-BE49-F238E27FC236}">
              <a16:creationId xmlns:a16="http://schemas.microsoft.com/office/drawing/2014/main" id="{8971739A-B751-425C-8973-9A25F99AE793}"/>
            </a:ext>
          </a:extLst>
        </xdr:cNvPr>
        <xdr:cNvGrpSpPr>
          <a:grpSpLocks/>
        </xdr:cNvGrpSpPr>
      </xdr:nvGrpSpPr>
      <xdr:grpSpPr bwMode="auto">
        <a:xfrm>
          <a:off x="748665" y="1289685"/>
          <a:ext cx="5370195" cy="2476500"/>
          <a:chOff x="77" y="134"/>
          <a:chExt cx="551" cy="251"/>
        </a:xfrm>
      </xdr:grpSpPr>
      <xdr:grpSp>
        <xdr:nvGrpSpPr>
          <xdr:cNvPr id="4" name="Group 82">
            <a:extLst>
              <a:ext uri="{FF2B5EF4-FFF2-40B4-BE49-F238E27FC236}">
                <a16:creationId xmlns:a16="http://schemas.microsoft.com/office/drawing/2014/main" id="{EE67CC5A-C63D-4D03-BD02-228F447B1EBF}"/>
              </a:ext>
            </a:extLst>
          </xdr:cNvPr>
          <xdr:cNvGrpSpPr>
            <a:grpSpLocks/>
          </xdr:cNvGrpSpPr>
        </xdr:nvGrpSpPr>
        <xdr:grpSpPr bwMode="auto">
          <a:xfrm>
            <a:off x="107" y="271"/>
            <a:ext cx="32" cy="65"/>
            <a:chOff x="400" y="323"/>
            <a:chExt cx="32" cy="62"/>
          </a:xfrm>
        </xdr:grpSpPr>
        <xdr:sp macro="" textlink="">
          <xdr:nvSpPr>
            <xdr:cNvPr id="82" name="Rectangle 83">
              <a:extLst>
                <a:ext uri="{FF2B5EF4-FFF2-40B4-BE49-F238E27FC236}">
                  <a16:creationId xmlns:a16="http://schemas.microsoft.com/office/drawing/2014/main" id="{2000ABA3-49B5-4D26-9683-54615D17DE3F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400" y="323"/>
              <a:ext cx="32" cy="54"/>
            </a:xfrm>
            <a:prstGeom prst="rect">
              <a:avLst/>
            </a:prstGeom>
            <a:solidFill>
              <a:srgbClr val="FFFF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  <a:effectLst/>
          </xdr:spPr>
        </xdr:sp>
        <xdr:sp macro="" textlink="">
          <xdr:nvSpPr>
            <xdr:cNvPr id="83" name="AutoShape 84">
              <a:extLst>
                <a:ext uri="{FF2B5EF4-FFF2-40B4-BE49-F238E27FC236}">
                  <a16:creationId xmlns:a16="http://schemas.microsoft.com/office/drawing/2014/main" id="{9445B6BD-048E-4032-92AD-8D03F1F94668}"/>
                </a:ext>
              </a:extLst>
            </xdr:cNvPr>
            <xdr:cNvSpPr>
              <a:spLocks/>
            </xdr:cNvSpPr>
          </xdr:nvSpPr>
          <xdr:spPr bwMode="auto">
            <a:xfrm rot="5400000">
              <a:off x="411" y="366"/>
              <a:ext cx="9" cy="30"/>
            </a:xfrm>
            <a:prstGeom prst="rightBracket">
              <a:avLst>
                <a:gd name="adj" fmla="val 166667"/>
              </a:avLst>
            </a:prstGeom>
            <a:solidFill>
              <a:srgbClr val="FFFFFF"/>
            </a:solidFill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5" name="Line 85">
            <a:extLst>
              <a:ext uri="{FF2B5EF4-FFF2-40B4-BE49-F238E27FC236}">
                <a16:creationId xmlns:a16="http://schemas.microsoft.com/office/drawing/2014/main" id="{20024812-7922-4FA9-BD28-0CE0A3E31BB6}"/>
              </a:ext>
            </a:extLst>
          </xdr:cNvPr>
          <xdr:cNvSpPr>
            <a:spLocks noChangeShapeType="1"/>
          </xdr:cNvSpPr>
        </xdr:nvSpPr>
        <xdr:spPr bwMode="auto">
          <a:xfrm flipV="1">
            <a:off x="107" y="262"/>
            <a:ext cx="35" cy="35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6" name="Line 86">
            <a:extLst>
              <a:ext uri="{FF2B5EF4-FFF2-40B4-BE49-F238E27FC236}">
                <a16:creationId xmlns:a16="http://schemas.microsoft.com/office/drawing/2014/main" id="{500F87DD-965C-43A0-A9ED-F46E84F2452D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82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7" name="Line 87">
            <a:extLst>
              <a:ext uri="{FF2B5EF4-FFF2-40B4-BE49-F238E27FC236}">
                <a16:creationId xmlns:a16="http://schemas.microsoft.com/office/drawing/2014/main" id="{94F491EB-4F8C-4BAA-BC65-D70949387940}"/>
              </a:ext>
            </a:extLst>
          </xdr:cNvPr>
          <xdr:cNvSpPr>
            <a:spLocks noChangeShapeType="1"/>
          </xdr:cNvSpPr>
        </xdr:nvSpPr>
        <xdr:spPr bwMode="auto">
          <a:xfrm flipV="1">
            <a:off x="108" y="266"/>
            <a:ext cx="15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8" name="Line 88">
            <a:extLst>
              <a:ext uri="{FF2B5EF4-FFF2-40B4-BE49-F238E27FC236}">
                <a16:creationId xmlns:a16="http://schemas.microsoft.com/office/drawing/2014/main" id="{1EBF60D7-91D0-4E6C-A11A-378998F5E86A}"/>
              </a:ext>
            </a:extLst>
          </xdr:cNvPr>
          <xdr:cNvSpPr>
            <a:spLocks noChangeShapeType="1"/>
          </xdr:cNvSpPr>
        </xdr:nvSpPr>
        <xdr:spPr bwMode="auto">
          <a:xfrm flipV="1">
            <a:off x="109" y="297"/>
            <a:ext cx="31" cy="3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9" name="Line 89">
            <a:extLst>
              <a:ext uri="{FF2B5EF4-FFF2-40B4-BE49-F238E27FC236}">
                <a16:creationId xmlns:a16="http://schemas.microsoft.com/office/drawing/2014/main" id="{98D1AC2C-828A-43DF-B9FD-28CC3D0049EF}"/>
              </a:ext>
            </a:extLst>
          </xdr:cNvPr>
          <xdr:cNvSpPr>
            <a:spLocks noChangeShapeType="1"/>
          </xdr:cNvSpPr>
        </xdr:nvSpPr>
        <xdr:spPr bwMode="auto">
          <a:xfrm>
            <a:off x="107" y="328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0" name="Line 62">
            <a:extLst>
              <a:ext uri="{FF2B5EF4-FFF2-40B4-BE49-F238E27FC236}">
                <a16:creationId xmlns:a16="http://schemas.microsoft.com/office/drawing/2014/main" id="{2F437CB6-19BE-45C2-B4E2-05759021B2D8}"/>
              </a:ext>
            </a:extLst>
          </xdr:cNvPr>
          <xdr:cNvSpPr>
            <a:spLocks noChangeShapeType="1"/>
          </xdr:cNvSpPr>
        </xdr:nvSpPr>
        <xdr:spPr bwMode="auto">
          <a:xfrm>
            <a:off x="332" y="327"/>
            <a:ext cx="32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11" name="Line 3">
            <a:extLst>
              <a:ext uri="{FF2B5EF4-FFF2-40B4-BE49-F238E27FC236}">
                <a16:creationId xmlns:a16="http://schemas.microsoft.com/office/drawing/2014/main" id="{D2DA6ACB-E801-4CC9-A1E7-F7845F383E97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74"/>
            <a:ext cx="62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2" name="Line 4">
            <a:extLst>
              <a:ext uri="{FF2B5EF4-FFF2-40B4-BE49-F238E27FC236}">
                <a16:creationId xmlns:a16="http://schemas.microsoft.com/office/drawing/2014/main" id="{2B9A2AD3-A567-4F6E-B8AF-9B9B24D2EF2B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53" y="210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3" name="Line 5">
            <a:extLst>
              <a:ext uri="{FF2B5EF4-FFF2-40B4-BE49-F238E27FC236}">
                <a16:creationId xmlns:a16="http://schemas.microsoft.com/office/drawing/2014/main" id="{EC885399-400E-4CBC-8CAA-2A540CEAEC0D}"/>
              </a:ext>
            </a:extLst>
          </xdr:cNvPr>
          <xdr:cNvSpPr>
            <a:spLocks noChangeAspect="1" noChangeShapeType="1"/>
          </xdr:cNvSpPr>
        </xdr:nvSpPr>
        <xdr:spPr bwMode="auto">
          <a:xfrm rot="10800000">
            <a:off x="253" y="27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14" name="Line 6">
            <a:extLst>
              <a:ext uri="{FF2B5EF4-FFF2-40B4-BE49-F238E27FC236}">
                <a16:creationId xmlns:a16="http://schemas.microsoft.com/office/drawing/2014/main" id="{8B7A7B5D-5643-44CE-A76F-F66EF6C3C258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45" y="252"/>
            <a:ext cx="31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5" name="Text Box 7">
            <a:extLst>
              <a:ext uri="{FF2B5EF4-FFF2-40B4-BE49-F238E27FC236}">
                <a16:creationId xmlns:a16="http://schemas.microsoft.com/office/drawing/2014/main" id="{160BA622-488C-419D-B409-BF14C70F0B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23" y="257"/>
            <a:ext cx="19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16" name="Line 8">
            <a:extLst>
              <a:ext uri="{FF2B5EF4-FFF2-40B4-BE49-F238E27FC236}">
                <a16:creationId xmlns:a16="http://schemas.microsoft.com/office/drawing/2014/main" id="{C5623E0F-F981-48DF-8351-A82BFD0416EF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3" y="175"/>
            <a:ext cx="253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17" name="Line 9">
            <a:extLst>
              <a:ext uri="{FF2B5EF4-FFF2-40B4-BE49-F238E27FC236}">
                <a16:creationId xmlns:a16="http://schemas.microsoft.com/office/drawing/2014/main" id="{982A0375-646A-446D-A0D9-0E11CC14F33C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304" y="157"/>
            <a:ext cx="0" cy="63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8" name="Line 10">
            <a:extLst>
              <a:ext uri="{FF2B5EF4-FFF2-40B4-BE49-F238E27FC236}">
                <a16:creationId xmlns:a16="http://schemas.microsoft.com/office/drawing/2014/main" id="{469DD6D0-8860-4B18-9683-25A45810CDB0}"/>
              </a:ext>
            </a:extLst>
          </xdr:cNvPr>
          <xdr:cNvSpPr>
            <a:spLocks noChangeShapeType="1"/>
          </xdr:cNvSpPr>
        </xdr:nvSpPr>
        <xdr:spPr bwMode="auto">
          <a:xfrm>
            <a:off x="587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19" name="Line 12">
            <a:extLst>
              <a:ext uri="{FF2B5EF4-FFF2-40B4-BE49-F238E27FC236}">
                <a16:creationId xmlns:a16="http://schemas.microsoft.com/office/drawing/2014/main" id="{3D56C53D-B99C-46B4-8E24-E69F45036EFC}"/>
              </a:ext>
            </a:extLst>
          </xdr:cNvPr>
          <xdr:cNvSpPr>
            <a:spLocks noChangeAspect="1" noChangeShapeType="1"/>
          </xdr:cNvSpPr>
        </xdr:nvSpPr>
        <xdr:spPr bwMode="auto">
          <a:xfrm rot="27000000">
            <a:off x="608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0" name="Line 13">
            <a:extLst>
              <a:ext uri="{FF2B5EF4-FFF2-40B4-BE49-F238E27FC236}">
                <a16:creationId xmlns:a16="http://schemas.microsoft.com/office/drawing/2014/main" id="{F3FC7132-4EAB-4795-8A82-9C371CEC84EC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537" y="124"/>
            <a:ext cx="0" cy="41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21" name="Text Box 14">
            <a:extLst>
              <a:ext uri="{FF2B5EF4-FFF2-40B4-BE49-F238E27FC236}">
                <a16:creationId xmlns:a16="http://schemas.microsoft.com/office/drawing/2014/main" id="{33EB5CE0-14DD-47F6-99BE-673DD41449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3" y="15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</a:t>
            </a:r>
          </a:p>
        </xdr:txBody>
      </xdr:sp>
      <xdr:sp macro="" textlink="">
        <xdr:nvSpPr>
          <xdr:cNvPr id="22" name="AutoShape 17">
            <a:extLst>
              <a:ext uri="{FF2B5EF4-FFF2-40B4-BE49-F238E27FC236}">
                <a16:creationId xmlns:a16="http://schemas.microsoft.com/office/drawing/2014/main" id="{C64570A4-A378-40F2-AE7F-A1F6188141BF}"/>
              </a:ext>
            </a:extLst>
          </xdr:cNvPr>
          <xdr:cNvSpPr>
            <a:spLocks noChangeArrowheads="1"/>
          </xdr:cNvSpPr>
        </xdr:nvSpPr>
        <xdr:spPr bwMode="auto">
          <a:xfrm>
            <a:off x="274" y="198"/>
            <a:ext cx="312" cy="76"/>
          </a:xfrm>
          <a:prstGeom prst="bracketPair">
            <a:avLst>
              <a:gd name="adj" fmla="val 36509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23" name="Rectangle 18">
            <a:extLst>
              <a:ext uri="{FF2B5EF4-FFF2-40B4-BE49-F238E27FC236}">
                <a16:creationId xmlns:a16="http://schemas.microsoft.com/office/drawing/2014/main" id="{F2F2B6D2-C7C9-4CC7-9D21-FF2921C10553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304" y="198"/>
            <a:ext cx="254" cy="7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4" name="AutoShape 19">
            <a:extLst>
              <a:ext uri="{FF2B5EF4-FFF2-40B4-BE49-F238E27FC236}">
                <a16:creationId xmlns:a16="http://schemas.microsoft.com/office/drawing/2014/main" id="{DFC011A0-9038-4A6F-9A05-024F939AB022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524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25" name="Line 20">
            <a:extLst>
              <a:ext uri="{FF2B5EF4-FFF2-40B4-BE49-F238E27FC236}">
                <a16:creationId xmlns:a16="http://schemas.microsoft.com/office/drawing/2014/main" id="{EBE97229-4172-45A0-9D41-0C3C8F9852D1}"/>
              </a:ext>
            </a:extLst>
          </xdr:cNvPr>
          <xdr:cNvSpPr>
            <a:spLocks noChangeShapeType="1"/>
          </xdr:cNvSpPr>
        </xdr:nvSpPr>
        <xdr:spPr bwMode="auto">
          <a:xfrm>
            <a:off x="277" y="252"/>
            <a:ext cx="31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grpSp>
        <xdr:nvGrpSpPr>
          <xdr:cNvPr id="26" name="Group 21">
            <a:extLst>
              <a:ext uri="{FF2B5EF4-FFF2-40B4-BE49-F238E27FC236}">
                <a16:creationId xmlns:a16="http://schemas.microsoft.com/office/drawing/2014/main" id="{CEC768D4-1EA4-48CD-9140-04DA594C8B84}"/>
              </a:ext>
            </a:extLst>
          </xdr:cNvPr>
          <xdr:cNvGrpSpPr>
            <a:grpSpLocks/>
          </xdr:cNvGrpSpPr>
        </xdr:nvGrpSpPr>
        <xdr:grpSpPr bwMode="auto">
          <a:xfrm>
            <a:off x="281" y="251"/>
            <a:ext cx="299" cy="23"/>
            <a:chOff x="289" y="136"/>
            <a:chExt cx="299" cy="23"/>
          </a:xfrm>
        </xdr:grpSpPr>
        <xdr:sp macro="" textlink="">
          <xdr:nvSpPr>
            <xdr:cNvPr id="63" name="Line 22">
              <a:extLst>
                <a:ext uri="{FF2B5EF4-FFF2-40B4-BE49-F238E27FC236}">
                  <a16:creationId xmlns:a16="http://schemas.microsoft.com/office/drawing/2014/main" id="{8DDEDDC2-3392-42AA-8254-4AD6ED62AA8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89" y="136"/>
              <a:ext cx="11" cy="1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4" name="Line 23">
              <a:extLst>
                <a:ext uri="{FF2B5EF4-FFF2-40B4-BE49-F238E27FC236}">
                  <a16:creationId xmlns:a16="http://schemas.microsoft.com/office/drawing/2014/main" id="{4CC89FAD-2AF8-4404-8B75-FACD8AF21DC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297" y="136"/>
              <a:ext cx="19" cy="18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5" name="Line 24">
              <a:extLst>
                <a:ext uri="{FF2B5EF4-FFF2-40B4-BE49-F238E27FC236}">
                  <a16:creationId xmlns:a16="http://schemas.microsoft.com/office/drawing/2014/main" id="{A830B2D0-2DC2-4B2D-9EFA-FD9A3BDCD60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0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6" name="Line 25">
              <a:extLst>
                <a:ext uri="{FF2B5EF4-FFF2-40B4-BE49-F238E27FC236}">
                  <a16:creationId xmlns:a16="http://schemas.microsoft.com/office/drawing/2014/main" id="{23D3EEA9-5F8E-472E-B530-2046BC45701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2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7" name="Line 26">
              <a:extLst>
                <a:ext uri="{FF2B5EF4-FFF2-40B4-BE49-F238E27FC236}">
                  <a16:creationId xmlns:a16="http://schemas.microsoft.com/office/drawing/2014/main" id="{A80303CC-681D-404C-8F1A-D819A647C2B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8" name="Line 27">
              <a:extLst>
                <a:ext uri="{FF2B5EF4-FFF2-40B4-BE49-F238E27FC236}">
                  <a16:creationId xmlns:a16="http://schemas.microsoft.com/office/drawing/2014/main" id="{19E33345-4AFD-4C8E-B2DD-E22702FE0FA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5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9" name="Line 28">
              <a:extLst>
                <a:ext uri="{FF2B5EF4-FFF2-40B4-BE49-F238E27FC236}">
                  <a16:creationId xmlns:a16="http://schemas.microsoft.com/office/drawing/2014/main" id="{5E4418F1-50DF-4D48-9DDA-4209F1F1AB3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7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0" name="Line 29">
              <a:extLst>
                <a:ext uri="{FF2B5EF4-FFF2-40B4-BE49-F238E27FC236}">
                  <a16:creationId xmlns:a16="http://schemas.microsoft.com/office/drawing/2014/main" id="{A5FB3A07-3BD1-46D4-B256-4233AC0FE0E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8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1" name="Line 30">
              <a:extLst>
                <a:ext uri="{FF2B5EF4-FFF2-40B4-BE49-F238E27FC236}">
                  <a16:creationId xmlns:a16="http://schemas.microsoft.com/office/drawing/2014/main" id="{4DD55032-86E1-4790-A6F9-B88662B51EB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0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2" name="Line 31">
              <a:extLst>
                <a:ext uri="{FF2B5EF4-FFF2-40B4-BE49-F238E27FC236}">
                  <a16:creationId xmlns:a16="http://schemas.microsoft.com/office/drawing/2014/main" id="{ECC12D57-9BA6-4A59-BC5C-A81DF0A5E10C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2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3" name="Line 32">
              <a:extLst>
                <a:ext uri="{FF2B5EF4-FFF2-40B4-BE49-F238E27FC236}">
                  <a16:creationId xmlns:a16="http://schemas.microsoft.com/office/drawing/2014/main" id="{725B05E1-87D8-4675-AFFC-585599F25C4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3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4" name="Line 33">
              <a:extLst>
                <a:ext uri="{FF2B5EF4-FFF2-40B4-BE49-F238E27FC236}">
                  <a16:creationId xmlns:a16="http://schemas.microsoft.com/office/drawing/2014/main" id="{6E42E91B-E0A1-4ACD-9008-9D104D97B06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5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5" name="Line 34">
              <a:extLst>
                <a:ext uri="{FF2B5EF4-FFF2-40B4-BE49-F238E27FC236}">
                  <a16:creationId xmlns:a16="http://schemas.microsoft.com/office/drawing/2014/main" id="{873401CD-40FD-4C94-97B2-D497D5E932C7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6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6" name="Line 35">
              <a:extLst>
                <a:ext uri="{FF2B5EF4-FFF2-40B4-BE49-F238E27FC236}">
                  <a16:creationId xmlns:a16="http://schemas.microsoft.com/office/drawing/2014/main" id="{AFD80F26-1382-4B97-A174-234344EC1EB1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48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7" name="Line 36">
              <a:extLst>
                <a:ext uri="{FF2B5EF4-FFF2-40B4-BE49-F238E27FC236}">
                  <a16:creationId xmlns:a16="http://schemas.microsoft.com/office/drawing/2014/main" id="{E3C70A6D-973D-4690-A844-79AD4E16F42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00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8" name="Line 37">
              <a:extLst>
                <a:ext uri="{FF2B5EF4-FFF2-40B4-BE49-F238E27FC236}">
                  <a16:creationId xmlns:a16="http://schemas.microsoft.com/office/drawing/2014/main" id="{ACA441F2-CE9E-4B97-9CDF-675E4976828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16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79" name="Line 38">
              <a:extLst>
                <a:ext uri="{FF2B5EF4-FFF2-40B4-BE49-F238E27FC236}">
                  <a16:creationId xmlns:a16="http://schemas.microsoft.com/office/drawing/2014/main" id="{6B72A1B9-D550-4424-B92A-F5B4A84B09E4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32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0" name="Line 39">
              <a:extLst>
                <a:ext uri="{FF2B5EF4-FFF2-40B4-BE49-F238E27FC236}">
                  <a16:creationId xmlns:a16="http://schemas.microsoft.com/office/drawing/2014/main" id="{B7B0A7E8-C368-47CB-A1B1-6D04924C07F8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48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81" name="Line 40">
              <a:extLst>
                <a:ext uri="{FF2B5EF4-FFF2-40B4-BE49-F238E27FC236}">
                  <a16:creationId xmlns:a16="http://schemas.microsoft.com/office/drawing/2014/main" id="{D188AEC4-3152-404C-86C4-3EF993EBAF9A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564" y="136"/>
              <a:ext cx="24" cy="2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27" name="Oval 44">
            <a:extLst>
              <a:ext uri="{FF2B5EF4-FFF2-40B4-BE49-F238E27FC236}">
                <a16:creationId xmlns:a16="http://schemas.microsoft.com/office/drawing/2014/main" id="{5B2AC58B-E48C-4566-9730-5E0BCCD052DE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5" y="198"/>
            <a:ext cx="76" cy="76"/>
          </a:xfrm>
          <a:prstGeom prst="ellipse">
            <a:avLst/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8" name="Line 45">
            <a:extLst>
              <a:ext uri="{FF2B5EF4-FFF2-40B4-BE49-F238E27FC236}">
                <a16:creationId xmlns:a16="http://schemas.microsoft.com/office/drawing/2014/main" id="{EAE68BC5-7CAB-4DDA-B965-BF0F2DC00F1C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75"/>
            <a:ext cx="7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29" name="Line 47">
            <a:extLst>
              <a:ext uri="{FF2B5EF4-FFF2-40B4-BE49-F238E27FC236}">
                <a16:creationId xmlns:a16="http://schemas.microsoft.com/office/drawing/2014/main" id="{11F02A03-C329-4EE6-B535-839ECD43E73A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161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0" name="Line 48">
            <a:extLst>
              <a:ext uri="{FF2B5EF4-FFF2-40B4-BE49-F238E27FC236}">
                <a16:creationId xmlns:a16="http://schemas.microsoft.com/office/drawing/2014/main" id="{FF814F30-4723-4496-B6F3-9DEB26AD2DD7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88" y="253"/>
            <a:ext cx="7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1" name="Text Box 49">
            <a:extLst>
              <a:ext uri="{FF2B5EF4-FFF2-40B4-BE49-F238E27FC236}">
                <a16:creationId xmlns:a16="http://schemas.microsoft.com/office/drawing/2014/main" id="{46544263-4537-4BDB-9D03-207107E78D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4" y="153"/>
            <a:ext cx="19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grpSp>
        <xdr:nvGrpSpPr>
          <xdr:cNvPr id="32" name="Group 50">
            <a:extLst>
              <a:ext uri="{FF2B5EF4-FFF2-40B4-BE49-F238E27FC236}">
                <a16:creationId xmlns:a16="http://schemas.microsoft.com/office/drawing/2014/main" id="{3D323C6A-E177-4228-A50E-E0A8BECB2E8D}"/>
              </a:ext>
            </a:extLst>
          </xdr:cNvPr>
          <xdr:cNvGrpSpPr>
            <a:grpSpLocks/>
          </xdr:cNvGrpSpPr>
        </xdr:nvGrpSpPr>
        <xdr:grpSpPr bwMode="auto">
          <a:xfrm>
            <a:off x="96" y="251"/>
            <a:ext cx="56" cy="23"/>
            <a:chOff x="96" y="193"/>
            <a:chExt cx="56" cy="23"/>
          </a:xfrm>
        </xdr:grpSpPr>
        <xdr:sp macro="" textlink="">
          <xdr:nvSpPr>
            <xdr:cNvPr id="59" name="Line 51">
              <a:extLst>
                <a:ext uri="{FF2B5EF4-FFF2-40B4-BE49-F238E27FC236}">
                  <a16:creationId xmlns:a16="http://schemas.microsoft.com/office/drawing/2014/main" id="{50E1BDB9-4EB7-4193-B985-5A24037BDA3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96" y="193"/>
              <a:ext cx="9" cy="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0" name="Line 52">
              <a:extLst>
                <a:ext uri="{FF2B5EF4-FFF2-40B4-BE49-F238E27FC236}">
                  <a16:creationId xmlns:a16="http://schemas.microsoft.com/office/drawing/2014/main" id="{31C8238E-5F10-44E7-B35D-CB29A0B91BA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04" y="194"/>
              <a:ext cx="16" cy="16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1" name="Line 53">
              <a:extLst>
                <a:ext uri="{FF2B5EF4-FFF2-40B4-BE49-F238E27FC236}">
                  <a16:creationId xmlns:a16="http://schemas.microsoft.com/office/drawing/2014/main" id="{C6F719FA-7B81-4FB8-89C9-E9621F770135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15" y="194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62" name="Line 54">
              <a:extLst>
                <a:ext uri="{FF2B5EF4-FFF2-40B4-BE49-F238E27FC236}">
                  <a16:creationId xmlns:a16="http://schemas.microsoft.com/office/drawing/2014/main" id="{F76938DB-C17D-445D-BFF8-C410F9837B1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130" y="194"/>
              <a:ext cx="22" cy="2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3" name="AutoShape 55">
            <a:extLst>
              <a:ext uri="{FF2B5EF4-FFF2-40B4-BE49-F238E27FC236}">
                <a16:creationId xmlns:a16="http://schemas.microsoft.com/office/drawing/2014/main" id="{CDFD85E0-6626-4F62-B811-DA1F0984ECAD}"/>
              </a:ext>
            </a:extLst>
          </xdr:cNvPr>
          <xdr:cNvSpPr>
            <a:spLocks noChangeAspect="1" noChangeArrowheads="1"/>
          </xdr:cNvSpPr>
        </xdr:nvSpPr>
        <xdr:spPr bwMode="auto">
          <a:xfrm rot="10800000">
            <a:off x="137" y="242"/>
            <a:ext cx="12" cy="10"/>
          </a:xfrm>
          <a:prstGeom prst="triangle">
            <a:avLst>
              <a:gd name="adj" fmla="val 50000"/>
            </a:avLst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/>
        </xdr:spPr>
      </xdr:sp>
      <xdr:sp macro="" textlink="">
        <xdr:nvSpPr>
          <xdr:cNvPr id="34" name="Line 57">
            <a:extLst>
              <a:ext uri="{FF2B5EF4-FFF2-40B4-BE49-F238E27FC236}">
                <a16:creationId xmlns:a16="http://schemas.microsoft.com/office/drawing/2014/main" id="{04EA999D-8E31-4D86-8979-52F5A51E15DE}"/>
              </a:ext>
            </a:extLst>
          </xdr:cNvPr>
          <xdr:cNvSpPr>
            <a:spLocks noChangeShapeType="1"/>
          </xdr:cNvSpPr>
        </xdr:nvSpPr>
        <xdr:spPr bwMode="auto">
          <a:xfrm>
            <a:off x="559" y="134"/>
            <a:ext cx="0" cy="107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grpSp>
        <xdr:nvGrpSpPr>
          <xdr:cNvPr id="35" name="Group 80">
            <a:extLst>
              <a:ext uri="{FF2B5EF4-FFF2-40B4-BE49-F238E27FC236}">
                <a16:creationId xmlns:a16="http://schemas.microsoft.com/office/drawing/2014/main" id="{0E1243D8-C121-499A-A2E4-D99D9BFD0134}"/>
              </a:ext>
            </a:extLst>
          </xdr:cNvPr>
          <xdr:cNvGrpSpPr>
            <a:grpSpLocks/>
          </xdr:cNvGrpSpPr>
        </xdr:nvGrpSpPr>
        <xdr:grpSpPr bwMode="auto">
          <a:xfrm>
            <a:off x="332" y="273"/>
            <a:ext cx="33" cy="63"/>
            <a:chOff x="332" y="290"/>
            <a:chExt cx="33" cy="63"/>
          </a:xfrm>
        </xdr:grpSpPr>
        <xdr:grpSp>
          <xdr:nvGrpSpPr>
            <xdr:cNvPr id="52" name="Group 61">
              <a:extLst>
                <a:ext uri="{FF2B5EF4-FFF2-40B4-BE49-F238E27FC236}">
                  <a16:creationId xmlns:a16="http://schemas.microsoft.com/office/drawing/2014/main" id="{5FC29868-419F-4E04-BED5-A5CA59A900B9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32" y="291"/>
              <a:ext cx="32" cy="62"/>
              <a:chOff x="400" y="323"/>
              <a:chExt cx="32" cy="62"/>
            </a:xfrm>
          </xdr:grpSpPr>
          <xdr:sp macro="" textlink="">
            <xdr:nvSpPr>
              <xdr:cNvPr id="57" name="Rectangle 59">
                <a:extLst>
                  <a:ext uri="{FF2B5EF4-FFF2-40B4-BE49-F238E27FC236}">
                    <a16:creationId xmlns:a16="http://schemas.microsoft.com/office/drawing/2014/main" id="{E726989E-E1A7-4D0D-8B12-3E02EF5892C1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400" y="323"/>
                <a:ext cx="32" cy="54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  <a:effectLst/>
            </xdr:spPr>
          </xdr:sp>
          <xdr:sp macro="" textlink="">
            <xdr:nvSpPr>
              <xdr:cNvPr id="58" name="AutoShape 60">
                <a:extLst>
                  <a:ext uri="{FF2B5EF4-FFF2-40B4-BE49-F238E27FC236}">
                    <a16:creationId xmlns:a16="http://schemas.microsoft.com/office/drawing/2014/main" id="{261D9619-6209-4CB8-919E-72CFBD560218}"/>
                  </a:ext>
                </a:extLst>
              </xdr:cNvPr>
              <xdr:cNvSpPr>
                <a:spLocks/>
              </xdr:cNvSpPr>
            </xdr:nvSpPr>
            <xdr:spPr bwMode="auto">
              <a:xfrm rot="5400000">
                <a:off x="411" y="366"/>
                <a:ext cx="9" cy="30"/>
              </a:xfrm>
              <a:prstGeom prst="rightBracket">
                <a:avLst>
                  <a:gd name="adj" fmla="val 166667"/>
                </a:avLst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round/>
                <a:headEnd/>
                <a:tailEnd/>
              </a:ln>
              <a:effectLst/>
            </xdr:spPr>
          </xdr:sp>
        </xdr:grpSp>
        <xdr:sp macro="" textlink="">
          <xdr:nvSpPr>
            <xdr:cNvPr id="53" name="Line 65">
              <a:extLst>
                <a:ext uri="{FF2B5EF4-FFF2-40B4-BE49-F238E27FC236}">
                  <a16:creationId xmlns:a16="http://schemas.microsoft.com/office/drawing/2014/main" id="{ED1CAEE3-F12D-4B2C-9018-C3EB51DA46C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2" y="290"/>
              <a:ext cx="33" cy="33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4" name="Line 66">
              <a:extLst>
                <a:ext uri="{FF2B5EF4-FFF2-40B4-BE49-F238E27FC236}">
                  <a16:creationId xmlns:a16="http://schemas.microsoft.com/office/drawing/2014/main" id="{EE1DD475-27E5-4B40-9793-6F6C45DD6162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307"/>
              <a:ext cx="31" cy="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5" name="Line 68">
              <a:extLst>
                <a:ext uri="{FF2B5EF4-FFF2-40B4-BE49-F238E27FC236}">
                  <a16:creationId xmlns:a16="http://schemas.microsoft.com/office/drawing/2014/main" id="{C5887C32-99F5-46D3-9A41-4C4E55305960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3" y="291"/>
              <a:ext cx="15" cy="14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  <xdr:sp macro="" textlink="">
          <xdr:nvSpPr>
            <xdr:cNvPr id="56" name="Line 71">
              <a:extLst>
                <a:ext uri="{FF2B5EF4-FFF2-40B4-BE49-F238E27FC236}">
                  <a16:creationId xmlns:a16="http://schemas.microsoft.com/office/drawing/2014/main" id="{E1168FEA-6F2A-4701-9019-85B09D5D3D29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43" y="323"/>
              <a:ext cx="21" cy="21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/>
            </a:ln>
            <a:effectLst/>
          </xdr:spPr>
        </xdr:sp>
      </xdr:grpSp>
      <xdr:sp macro="" textlink="">
        <xdr:nvSpPr>
          <xdr:cNvPr id="36" name="Line 72">
            <a:extLst>
              <a:ext uri="{FF2B5EF4-FFF2-40B4-BE49-F238E27FC236}">
                <a16:creationId xmlns:a16="http://schemas.microsoft.com/office/drawing/2014/main" id="{9B8068DF-2263-4C1F-A121-41B30A7B1E74}"/>
              </a:ext>
            </a:extLst>
          </xdr:cNvPr>
          <xdr:cNvSpPr>
            <a:spLocks noChangeShapeType="1"/>
          </xdr:cNvSpPr>
        </xdr:nvSpPr>
        <xdr:spPr bwMode="auto">
          <a:xfrm flipV="1">
            <a:off x="359" y="320"/>
            <a:ext cx="6" cy="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37" name="Line 73">
            <a:extLst>
              <a:ext uri="{FF2B5EF4-FFF2-40B4-BE49-F238E27FC236}">
                <a16:creationId xmlns:a16="http://schemas.microsoft.com/office/drawing/2014/main" id="{DCABEBE6-7872-4EF1-AEC9-92C144EC8F7D}"/>
              </a:ext>
            </a:extLst>
          </xdr:cNvPr>
          <xdr:cNvSpPr>
            <a:spLocks noChangeShapeType="1"/>
          </xdr:cNvSpPr>
        </xdr:nvSpPr>
        <xdr:spPr bwMode="auto">
          <a:xfrm>
            <a:off x="35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38" name="Line 74">
            <a:extLst>
              <a:ext uri="{FF2B5EF4-FFF2-40B4-BE49-F238E27FC236}">
                <a16:creationId xmlns:a16="http://schemas.microsoft.com/office/drawing/2014/main" id="{2514EE05-D382-436B-84D6-E7E4C9FCB8BB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401" y="274"/>
            <a:ext cx="0" cy="52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 type="arrow" w="med" len="med"/>
            <a:tailEnd type="arrow" w="med" len="med"/>
          </a:ln>
          <a:effectLst/>
        </xdr:spPr>
      </xdr:sp>
      <xdr:sp macro="" textlink="">
        <xdr:nvSpPr>
          <xdr:cNvPr id="39" name="Line 75">
            <a:extLst>
              <a:ext uri="{FF2B5EF4-FFF2-40B4-BE49-F238E27FC236}">
                <a16:creationId xmlns:a16="http://schemas.microsoft.com/office/drawing/2014/main" id="{EB8D2A1A-60CC-48A4-A33A-15DBD9EC7A1C}"/>
              </a:ext>
            </a:extLst>
          </xdr:cNvPr>
          <xdr:cNvSpPr>
            <a:spLocks noChangeShapeType="1"/>
          </xdr:cNvSpPr>
        </xdr:nvSpPr>
        <xdr:spPr bwMode="auto">
          <a:xfrm>
            <a:off x="291" y="336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0" name="Line 76">
            <a:extLst>
              <a:ext uri="{FF2B5EF4-FFF2-40B4-BE49-F238E27FC236}">
                <a16:creationId xmlns:a16="http://schemas.microsoft.com/office/drawing/2014/main" id="{3CC53668-DEA3-4516-ADAC-27FCB9AAA3E4}"/>
              </a:ext>
            </a:extLst>
          </xdr:cNvPr>
          <xdr:cNvSpPr>
            <a:spLocks noChangeShapeType="1"/>
          </xdr:cNvSpPr>
        </xdr:nvSpPr>
        <xdr:spPr bwMode="auto">
          <a:xfrm>
            <a:off x="291" y="327"/>
            <a:ext cx="60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1" name="Line 77">
            <a:extLst>
              <a:ext uri="{FF2B5EF4-FFF2-40B4-BE49-F238E27FC236}">
                <a16:creationId xmlns:a16="http://schemas.microsoft.com/office/drawing/2014/main" id="{30F15C87-60B1-4811-8CFF-96B68CD00165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299" y="296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2" name="Line 78">
            <a:extLst>
              <a:ext uri="{FF2B5EF4-FFF2-40B4-BE49-F238E27FC236}">
                <a16:creationId xmlns:a16="http://schemas.microsoft.com/office/drawing/2014/main" id="{0E270371-9F77-4CCD-A800-B0E78105CACD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299" y="335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3" name="Text Box 79">
            <a:extLst>
              <a:ext uri="{FF2B5EF4-FFF2-40B4-BE49-F238E27FC236}">
                <a16:creationId xmlns:a16="http://schemas.microsoft.com/office/drawing/2014/main" id="{47BD0124-E8CE-4A25-9DEC-0BE4710DF6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75" y="32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b</a:t>
            </a:r>
          </a:p>
        </xdr:txBody>
      </xdr:sp>
      <xdr:sp macro="" textlink="">
        <xdr:nvSpPr>
          <xdr:cNvPr id="44" name="Line 91">
            <a:extLst>
              <a:ext uri="{FF2B5EF4-FFF2-40B4-BE49-F238E27FC236}">
                <a16:creationId xmlns:a16="http://schemas.microsoft.com/office/drawing/2014/main" id="{C32F9C5D-440F-4B53-9A7D-A8F299D811F7}"/>
              </a:ext>
            </a:extLst>
          </xdr:cNvPr>
          <xdr:cNvSpPr>
            <a:spLocks noChangeShapeType="1"/>
          </xdr:cNvSpPr>
        </xdr:nvSpPr>
        <xdr:spPr bwMode="auto">
          <a:xfrm flipV="1">
            <a:off x="125" y="313"/>
            <a:ext cx="14" cy="1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ffectLst/>
        </xdr:spPr>
      </xdr:sp>
      <xdr:sp macro="" textlink="">
        <xdr:nvSpPr>
          <xdr:cNvPr id="45" name="Line 92">
            <a:extLst>
              <a:ext uri="{FF2B5EF4-FFF2-40B4-BE49-F238E27FC236}">
                <a16:creationId xmlns:a16="http://schemas.microsoft.com/office/drawing/2014/main" id="{C233CA71-77D1-47ED-9731-BFF2BE1D0B0C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07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6" name="Line 93">
            <a:extLst>
              <a:ext uri="{FF2B5EF4-FFF2-40B4-BE49-F238E27FC236}">
                <a16:creationId xmlns:a16="http://schemas.microsoft.com/office/drawing/2014/main" id="{38DC0ED1-4BA0-4E5D-BF81-6E602ED48E63}"/>
              </a:ext>
            </a:extLst>
          </xdr:cNvPr>
          <xdr:cNvSpPr>
            <a:spLocks noChangeAspect="1" noChangeShapeType="1"/>
          </xdr:cNvSpPr>
        </xdr:nvSpPr>
        <xdr:spPr bwMode="auto">
          <a:xfrm flipV="1">
            <a:off x="139" y="300"/>
            <a:ext cx="0" cy="6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  <xdr:sp macro="" textlink="">
        <xdr:nvSpPr>
          <xdr:cNvPr id="47" name="Line 94">
            <a:extLst>
              <a:ext uri="{FF2B5EF4-FFF2-40B4-BE49-F238E27FC236}">
                <a16:creationId xmlns:a16="http://schemas.microsoft.com/office/drawing/2014/main" id="{33C99872-E3B8-4A15-B8DB-DA77EC466169}"/>
              </a:ext>
            </a:extLst>
          </xdr:cNvPr>
          <xdr:cNvSpPr>
            <a:spLocks noChangeAspect="1" noChangeShapeType="1"/>
          </xdr:cNvSpPr>
        </xdr:nvSpPr>
        <xdr:spPr bwMode="auto">
          <a:xfrm rot="16200000">
            <a:off x="92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8" name="Line 95">
            <a:extLst>
              <a:ext uri="{FF2B5EF4-FFF2-40B4-BE49-F238E27FC236}">
                <a16:creationId xmlns:a16="http://schemas.microsoft.com/office/drawing/2014/main" id="{B6ABA2E1-F69A-40D1-93BB-E85E15BD847D}"/>
              </a:ext>
            </a:extLst>
          </xdr:cNvPr>
          <xdr:cNvSpPr>
            <a:spLocks noChangeAspect="1" noChangeShapeType="1"/>
          </xdr:cNvSpPr>
        </xdr:nvSpPr>
        <xdr:spPr bwMode="auto">
          <a:xfrm rot="5400000" flipH="1">
            <a:off x="153" y="341"/>
            <a:ext cx="0" cy="3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arrow" w="med" len="med"/>
          </a:ln>
          <a:effectLst/>
        </xdr:spPr>
      </xdr:sp>
      <xdr:sp macro="" textlink="">
        <xdr:nvSpPr>
          <xdr:cNvPr id="49" name="Text Box 96">
            <a:extLst>
              <a:ext uri="{FF2B5EF4-FFF2-40B4-BE49-F238E27FC236}">
                <a16:creationId xmlns:a16="http://schemas.microsoft.com/office/drawing/2014/main" id="{E8A47043-0DD4-49F4-AA65-60A566D0562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6" y="363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</a:t>
            </a:r>
          </a:p>
        </xdr:txBody>
      </xdr:sp>
      <xdr:sp macro="" textlink="">
        <xdr:nvSpPr>
          <xdr:cNvPr id="50" name="Text Box 98">
            <a:extLst>
              <a:ext uri="{FF2B5EF4-FFF2-40B4-BE49-F238E27FC236}">
                <a16:creationId xmlns:a16="http://schemas.microsoft.com/office/drawing/2014/main" id="{EC60221F-DED0-4D86-BCA7-226286C5B14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13" y="294"/>
            <a:ext cx="17" cy="2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wrap="none" lIns="18288" tIns="22860" rIns="0" bIns="0" anchor="t" upright="1">
            <a:spAutoFit/>
          </a:bodyPr>
          <a:lstStyle/>
          <a:p>
            <a:pPr algn="l" rtl="0">
              <a:defRPr sz="1000"/>
            </a:pPr>
            <a:r>
              <a:rPr lang="en-US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</a:t>
            </a:r>
          </a:p>
        </xdr:txBody>
      </xdr:sp>
      <xdr:sp macro="" textlink="">
        <xdr:nvSpPr>
          <xdr:cNvPr id="51" name="Line 102">
            <a:extLst>
              <a:ext uri="{FF2B5EF4-FFF2-40B4-BE49-F238E27FC236}">
                <a16:creationId xmlns:a16="http://schemas.microsoft.com/office/drawing/2014/main" id="{7F9D8F08-EBDC-4B5A-A2C3-AB1CA8822A45}"/>
              </a:ext>
            </a:extLst>
          </xdr:cNvPr>
          <xdr:cNvSpPr>
            <a:spLocks noChangeAspect="1" noChangeShapeType="1"/>
          </xdr:cNvSpPr>
        </xdr:nvSpPr>
        <xdr:spPr bwMode="auto">
          <a:xfrm>
            <a:off x="85" y="157"/>
            <a:ext cx="0" cy="86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ffectLst/>
        </xdr:spPr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01\projects\Projects\1BD0506\WORK\Process\U-660-661%20FLARE\23-Calculations\Copy%20of%20D-3531%20Horizontal%20Separator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01\projects\My%20Documents\Line%20(DeC3%20OVHD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ign"/>
      <sheetName val="Sketch"/>
      <sheetName val="Area%"/>
      <sheetName val="Vol%"/>
      <sheetName val="Height"/>
      <sheetName val="Volumi"/>
    </sheetNames>
    <sheetDataSet>
      <sheetData sheetId="0"/>
      <sheetData sheetId="1" refreshError="1"/>
      <sheetData sheetId="2"/>
      <sheetData sheetId="3" refreshError="1"/>
      <sheetData sheetId="4"/>
      <sheetData sheetId="5">
        <row r="6">
          <cell r="B6">
            <v>2.0000000000000009</v>
          </cell>
          <cell r="E6">
            <v>6.5836800000000011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"/>
      <sheetName val="Calculation"/>
      <sheetName val="Pipe Dia"/>
      <sheetName val="Pipe Calc"/>
    </sheetNames>
    <sheetDataSet>
      <sheetData sheetId="0"/>
      <sheetData sheetId="1"/>
      <sheetData sheetId="2"/>
      <sheetData sheetId="3" refreshError="1">
        <row r="1">
          <cell r="AF1" t="str">
            <v>Calc.1</v>
          </cell>
          <cell r="AG1" t="str">
            <v>Calc.2</v>
          </cell>
          <cell r="AH1" t="str">
            <v>Calc.3</v>
          </cell>
          <cell r="AI1" t="str">
            <v>Calc.4</v>
          </cell>
          <cell r="AJ1" t="str">
            <v>Calc.5</v>
          </cell>
          <cell r="AK1" t="str">
            <v>Calc.6</v>
          </cell>
          <cell r="AL1" t="str">
            <v>Calc.7</v>
          </cell>
          <cell r="AM1" t="str">
            <v>Calc.8</v>
          </cell>
          <cell r="AN1" t="str">
            <v>Calc.9</v>
          </cell>
          <cell r="AO1" t="str">
            <v>Calc.10</v>
          </cell>
          <cell r="AP1" t="str">
            <v>Calc.11</v>
          </cell>
          <cell r="AQ1" t="str">
            <v>Calc.12</v>
          </cell>
          <cell r="AR1" t="str">
            <v>Calc.13</v>
          </cell>
          <cell r="AS1" t="str">
            <v>Calc.14</v>
          </cell>
          <cell r="AT1" t="str">
            <v>Calc.15</v>
          </cell>
          <cell r="AU1" t="str">
            <v>Calc.16</v>
          </cell>
          <cell r="AV1" t="str">
            <v>Calc.17</v>
          </cell>
          <cell r="AW1" t="str">
            <v>Calc.1S</v>
          </cell>
          <cell r="AX1" t="str">
            <v>Calc.2S</v>
          </cell>
          <cell r="AY1" t="str">
            <v>Calc.3S</v>
          </cell>
          <cell r="AZ1" t="str">
            <v>Calc.4S</v>
          </cell>
          <cell r="BA1" t="str">
            <v>Calc.5S</v>
          </cell>
          <cell r="BB1" t="str">
            <v>Calc.6S</v>
          </cell>
          <cell r="BC1" t="str">
            <v>Calc.7S</v>
          </cell>
          <cell r="BD1" t="str">
            <v>Calc.8S</v>
          </cell>
          <cell r="BE1" t="str">
            <v>Calc.9S</v>
          </cell>
          <cell r="BF1" t="str">
            <v>Calc.10S</v>
          </cell>
          <cell r="BG1" t="str">
            <v>Calc.11S</v>
          </cell>
        </row>
        <row r="2">
          <cell r="AF2">
            <v>32</v>
          </cell>
          <cell r="AG2">
            <v>33</v>
          </cell>
          <cell r="AH2">
            <v>34</v>
          </cell>
          <cell r="AI2">
            <v>35</v>
          </cell>
          <cell r="AJ2">
            <v>36</v>
          </cell>
          <cell r="AK2">
            <v>37</v>
          </cell>
          <cell r="AL2">
            <v>38</v>
          </cell>
          <cell r="AM2">
            <v>39</v>
          </cell>
          <cell r="AN2">
            <v>40</v>
          </cell>
          <cell r="AO2">
            <v>41</v>
          </cell>
          <cell r="AP2">
            <v>42</v>
          </cell>
          <cell r="AQ2">
            <v>43</v>
          </cell>
          <cell r="AR2">
            <v>44</v>
          </cell>
          <cell r="AS2">
            <v>45</v>
          </cell>
          <cell r="AT2">
            <v>46</v>
          </cell>
          <cell r="AU2">
            <v>47</v>
          </cell>
          <cell r="AV2">
            <v>48</v>
          </cell>
          <cell r="AW2">
            <v>49</v>
          </cell>
          <cell r="AX2">
            <v>50</v>
          </cell>
          <cell r="AY2">
            <v>51</v>
          </cell>
          <cell r="AZ2">
            <v>52</v>
          </cell>
          <cell r="BA2">
            <v>53</v>
          </cell>
          <cell r="BB2">
            <v>54</v>
          </cell>
          <cell r="BC2">
            <v>55</v>
          </cell>
          <cell r="BD2">
            <v>56</v>
          </cell>
          <cell r="BE2">
            <v>57</v>
          </cell>
          <cell r="BF2">
            <v>58</v>
          </cell>
          <cell r="BG2">
            <v>59</v>
          </cell>
        </row>
        <row r="11">
          <cell r="A11">
            <v>6</v>
          </cell>
          <cell r="B11">
            <v>168.3</v>
          </cell>
          <cell r="S11">
            <v>2.8</v>
          </cell>
          <cell r="AF11">
            <v>2.7999992370605469</v>
          </cell>
          <cell r="AG11">
            <v>2.7999992370605469</v>
          </cell>
          <cell r="AH11">
            <v>2.7999992370605469</v>
          </cell>
          <cell r="AI11">
            <v>2.7999992370605469</v>
          </cell>
          <cell r="AJ11">
            <v>2.7999992370605469</v>
          </cell>
          <cell r="AK11">
            <v>2.7999992370605469</v>
          </cell>
          <cell r="AL11">
            <v>2.7999992370605469</v>
          </cell>
          <cell r="AM11">
            <v>2.7999992370605469</v>
          </cell>
          <cell r="AN11">
            <v>2.7999992370605469</v>
          </cell>
          <cell r="AO11">
            <v>2.7999992370605469</v>
          </cell>
          <cell r="AP11">
            <v>2.7999992370605469</v>
          </cell>
          <cell r="AQ11">
            <v>2.7999992370605469</v>
          </cell>
          <cell r="AR11">
            <v>2.7999992370605469</v>
          </cell>
          <cell r="AS11">
            <v>2.7999992370605469</v>
          </cell>
          <cell r="AT11">
            <v>2.7999992370605469</v>
          </cell>
          <cell r="AU11">
            <v>2.7999992370605469</v>
          </cell>
          <cell r="AV11">
            <v>162.70000000000002</v>
          </cell>
          <cell r="AW11">
            <v>162.699951171875</v>
          </cell>
          <cell r="AX11">
            <v>162.699951171875</v>
          </cell>
          <cell r="AY11">
            <v>162.699951171875</v>
          </cell>
          <cell r="AZ11">
            <v>162.699951171875</v>
          </cell>
          <cell r="BA11">
            <v>162.699951171875</v>
          </cell>
          <cell r="BB11">
            <v>162.699951171875</v>
          </cell>
          <cell r="BC11">
            <v>162.699951171875</v>
          </cell>
          <cell r="BD11">
            <v>162.699951171875</v>
          </cell>
          <cell r="BE11">
            <v>162.699951171875</v>
          </cell>
          <cell r="BF11">
            <v>162.699951171875</v>
          </cell>
          <cell r="BG11">
            <v>162.699951171875</v>
          </cell>
        </row>
        <row r="12">
          <cell r="A12">
            <v>8</v>
          </cell>
          <cell r="B12">
            <v>219.1</v>
          </cell>
          <cell r="P12">
            <v>28</v>
          </cell>
          <cell r="S12">
            <v>2.8</v>
          </cell>
          <cell r="AF12">
            <v>2.7999992370605469</v>
          </cell>
          <cell r="AG12">
            <v>2.7999992370605469</v>
          </cell>
          <cell r="AH12">
            <v>2.7999992370605469</v>
          </cell>
          <cell r="AI12">
            <v>2.7999992370605469</v>
          </cell>
          <cell r="AJ12">
            <v>2.7999992370605469</v>
          </cell>
          <cell r="AK12">
            <v>2.7999992370605469</v>
          </cell>
          <cell r="AL12">
            <v>2.7999992370605469</v>
          </cell>
          <cell r="AM12">
            <v>2.7999992370605469</v>
          </cell>
          <cell r="AN12">
            <v>2.7999992370605469</v>
          </cell>
          <cell r="AO12">
            <v>2.7999992370605469</v>
          </cell>
          <cell r="AP12">
            <v>2.7999992370605469</v>
          </cell>
          <cell r="AQ12">
            <v>2.7999992370605469</v>
          </cell>
          <cell r="AR12">
            <v>2.7999992370605469</v>
          </cell>
          <cell r="AS12">
            <v>163.1</v>
          </cell>
          <cell r="AT12">
            <v>163.0999755859375</v>
          </cell>
          <cell r="AU12">
            <v>163.0999755859375</v>
          </cell>
          <cell r="AV12">
            <v>213.5</v>
          </cell>
          <cell r="AW12">
            <v>213.5</v>
          </cell>
          <cell r="AX12">
            <v>213.5</v>
          </cell>
          <cell r="AY12">
            <v>213.5</v>
          </cell>
          <cell r="AZ12">
            <v>213.5</v>
          </cell>
          <cell r="BA12">
            <v>213.5</v>
          </cell>
          <cell r="BB12">
            <v>213.5</v>
          </cell>
          <cell r="BC12">
            <v>213.5</v>
          </cell>
          <cell r="BD12">
            <v>213.5</v>
          </cell>
          <cell r="BE12">
            <v>213.5</v>
          </cell>
          <cell r="BF12">
            <v>213.5</v>
          </cell>
          <cell r="BG12">
            <v>213.5</v>
          </cell>
        </row>
        <row r="13">
          <cell r="A13">
            <v>10</v>
          </cell>
          <cell r="B13">
            <v>273.10000000000002</v>
          </cell>
          <cell r="P13">
            <v>34</v>
          </cell>
          <cell r="AF13">
            <v>34</v>
          </cell>
          <cell r="AG13">
            <v>34</v>
          </cell>
          <cell r="AH13">
            <v>34</v>
          </cell>
          <cell r="AI13">
            <v>34</v>
          </cell>
          <cell r="AJ13">
            <v>34</v>
          </cell>
          <cell r="AK13">
            <v>34</v>
          </cell>
          <cell r="AL13">
            <v>34</v>
          </cell>
          <cell r="AM13">
            <v>34</v>
          </cell>
          <cell r="AN13">
            <v>34</v>
          </cell>
          <cell r="AO13">
            <v>34</v>
          </cell>
          <cell r="AP13">
            <v>34</v>
          </cell>
          <cell r="AQ13">
            <v>34</v>
          </cell>
          <cell r="AR13">
            <v>34</v>
          </cell>
          <cell r="AS13">
            <v>205.10000000000002</v>
          </cell>
          <cell r="AT13">
            <v>205.0999755859375</v>
          </cell>
          <cell r="AU13">
            <v>205.0999755859375</v>
          </cell>
          <cell r="AV13">
            <v>205.0999755859375</v>
          </cell>
          <cell r="AW13">
            <v>205.0999755859375</v>
          </cell>
          <cell r="AX13">
            <v>205.0999755859375</v>
          </cell>
          <cell r="AY13">
            <v>205.0999755859375</v>
          </cell>
          <cell r="AZ13">
            <v>205.0999755859375</v>
          </cell>
          <cell r="BA13">
            <v>205.0999755859375</v>
          </cell>
          <cell r="BB13">
            <v>205.0999755859375</v>
          </cell>
          <cell r="BC13">
            <v>205.0999755859375</v>
          </cell>
          <cell r="BD13">
            <v>205.0999755859375</v>
          </cell>
          <cell r="BE13">
            <v>205.0999755859375</v>
          </cell>
          <cell r="BF13">
            <v>205.0999755859375</v>
          </cell>
          <cell r="BG13">
            <v>205.0999755859375</v>
          </cell>
        </row>
        <row r="14">
          <cell r="A14">
            <v>12</v>
          </cell>
          <cell r="B14">
            <v>323.89999999999998</v>
          </cell>
          <cell r="P14">
            <v>40</v>
          </cell>
          <cell r="AF14">
            <v>40</v>
          </cell>
          <cell r="AG14">
            <v>40</v>
          </cell>
          <cell r="AH14">
            <v>40</v>
          </cell>
          <cell r="AI14">
            <v>40</v>
          </cell>
          <cell r="AJ14">
            <v>40</v>
          </cell>
          <cell r="AK14">
            <v>40</v>
          </cell>
          <cell r="AL14">
            <v>40</v>
          </cell>
          <cell r="AM14">
            <v>40</v>
          </cell>
          <cell r="AN14">
            <v>40</v>
          </cell>
          <cell r="AO14">
            <v>40</v>
          </cell>
          <cell r="AP14">
            <v>40</v>
          </cell>
          <cell r="AQ14">
            <v>40</v>
          </cell>
          <cell r="AR14">
            <v>40</v>
          </cell>
          <cell r="AS14">
            <v>243.89999999999998</v>
          </cell>
          <cell r="AT14">
            <v>243.89990234375</v>
          </cell>
          <cell r="AU14">
            <v>243.89990234375</v>
          </cell>
          <cell r="AV14">
            <v>243.89990234375</v>
          </cell>
          <cell r="AW14">
            <v>243.89990234375</v>
          </cell>
          <cell r="AX14">
            <v>243.89990234375</v>
          </cell>
          <cell r="AY14">
            <v>243.89990234375</v>
          </cell>
          <cell r="AZ14">
            <v>243.89990234375</v>
          </cell>
          <cell r="BA14">
            <v>243.89990234375</v>
          </cell>
          <cell r="BB14">
            <v>243.89990234375</v>
          </cell>
          <cell r="BC14">
            <v>243.89990234375</v>
          </cell>
          <cell r="BD14">
            <v>243.89990234375</v>
          </cell>
          <cell r="BE14">
            <v>243.89990234375</v>
          </cell>
          <cell r="BF14">
            <v>243.89990234375</v>
          </cell>
          <cell r="BG14">
            <v>243.89990234375</v>
          </cell>
        </row>
        <row r="15">
          <cell r="A15">
            <v>14</v>
          </cell>
          <cell r="B15">
            <v>355.6</v>
          </cell>
          <cell r="P15">
            <v>44</v>
          </cell>
          <cell r="AF15">
            <v>44</v>
          </cell>
          <cell r="AG15">
            <v>44</v>
          </cell>
          <cell r="AH15">
            <v>44</v>
          </cell>
          <cell r="AI15">
            <v>44</v>
          </cell>
          <cell r="AJ15">
            <v>44</v>
          </cell>
          <cell r="AK15">
            <v>44</v>
          </cell>
          <cell r="AL15">
            <v>44</v>
          </cell>
          <cell r="AM15">
            <v>44</v>
          </cell>
          <cell r="AN15">
            <v>44</v>
          </cell>
          <cell r="AO15">
            <v>44</v>
          </cell>
          <cell r="AP15">
            <v>44</v>
          </cell>
          <cell r="AQ15">
            <v>44</v>
          </cell>
          <cell r="AR15">
            <v>44</v>
          </cell>
          <cell r="AS15">
            <v>267.60000000000002</v>
          </cell>
          <cell r="AT15">
            <v>267.599853515625</v>
          </cell>
          <cell r="AU15">
            <v>267.599853515625</v>
          </cell>
          <cell r="AV15">
            <v>267.599853515625</v>
          </cell>
          <cell r="AW15">
            <v>267.599853515625</v>
          </cell>
          <cell r="AX15">
            <v>267.599853515625</v>
          </cell>
          <cell r="AY15">
            <v>267.599853515625</v>
          </cell>
          <cell r="AZ15">
            <v>267.599853515625</v>
          </cell>
          <cell r="BA15">
            <v>267.599853515625</v>
          </cell>
          <cell r="BB15">
            <v>267.599853515625</v>
          </cell>
          <cell r="BC15">
            <v>267.599853515625</v>
          </cell>
          <cell r="BD15">
            <v>267.599853515625</v>
          </cell>
          <cell r="BE15">
            <v>267.599853515625</v>
          </cell>
          <cell r="BF15">
            <v>267.599853515625</v>
          </cell>
          <cell r="BG15">
            <v>267.599853515625</v>
          </cell>
        </row>
        <row r="16">
          <cell r="A16">
            <v>16</v>
          </cell>
          <cell r="B16">
            <v>406.4</v>
          </cell>
          <cell r="C16">
            <v>6.35</v>
          </cell>
          <cell r="D16">
            <v>7.14</v>
          </cell>
          <cell r="E16">
            <v>7.14</v>
          </cell>
          <cell r="F16">
            <v>9.5299999999999994</v>
          </cell>
          <cell r="G16">
            <v>9.5299999999999994</v>
          </cell>
          <cell r="H16">
            <v>10.31</v>
          </cell>
          <cell r="I16">
            <v>11.91</v>
          </cell>
          <cell r="J16">
            <v>15.88</v>
          </cell>
          <cell r="K16">
            <v>19.05</v>
          </cell>
          <cell r="L16">
            <v>22.23</v>
          </cell>
          <cell r="M16">
            <v>29.36</v>
          </cell>
          <cell r="N16">
            <v>34.93</v>
          </cell>
          <cell r="P16">
            <v>50</v>
          </cell>
          <cell r="T16">
            <v>3.96</v>
          </cell>
          <cell r="U16">
            <v>6.35</v>
          </cell>
          <cell r="V16">
            <v>6.35</v>
          </cell>
          <cell r="W16">
            <v>7.14</v>
          </cell>
          <cell r="X16">
            <v>7.14</v>
          </cell>
          <cell r="Y16">
            <v>8.74</v>
          </cell>
          <cell r="Z16">
            <v>11.13</v>
          </cell>
          <cell r="AA16">
            <v>12.7</v>
          </cell>
          <cell r="AB16">
            <v>17.48</v>
          </cell>
          <cell r="AC16">
            <v>21.44</v>
          </cell>
          <cell r="AD16">
            <v>26.19</v>
          </cell>
          <cell r="AF16">
            <v>393.7</v>
          </cell>
          <cell r="AG16">
            <v>392.12</v>
          </cell>
          <cell r="AH16">
            <v>392.12</v>
          </cell>
          <cell r="AI16">
            <v>387.34</v>
          </cell>
          <cell r="AJ16">
            <v>387.34</v>
          </cell>
          <cell r="AK16">
            <v>385.78</v>
          </cell>
          <cell r="AL16">
            <v>382.58</v>
          </cell>
          <cell r="AM16">
            <v>374.64</v>
          </cell>
          <cell r="AN16">
            <v>368.29999999999995</v>
          </cell>
          <cell r="AO16">
            <v>361.94</v>
          </cell>
          <cell r="AP16">
            <v>347.67999999999995</v>
          </cell>
          <cell r="AQ16">
            <v>336.53999999999996</v>
          </cell>
          <cell r="AR16">
            <v>336.539794921875</v>
          </cell>
          <cell r="AS16">
            <v>306.39999999999998</v>
          </cell>
          <cell r="AT16">
            <v>306.39990234375</v>
          </cell>
          <cell r="AU16">
            <v>306.39990234375</v>
          </cell>
          <cell r="AV16">
            <v>306.39990234375</v>
          </cell>
          <cell r="AW16">
            <v>398.47999999999996</v>
          </cell>
          <cell r="AX16">
            <v>393.7</v>
          </cell>
          <cell r="AY16">
            <v>393.7</v>
          </cell>
          <cell r="AZ16">
            <v>392.12</v>
          </cell>
          <cell r="BA16">
            <v>392.12</v>
          </cell>
          <cell r="BB16">
            <v>388.91999999999996</v>
          </cell>
          <cell r="BC16">
            <v>384.14</v>
          </cell>
          <cell r="BD16">
            <v>381</v>
          </cell>
          <cell r="BE16">
            <v>371.44</v>
          </cell>
          <cell r="BF16">
            <v>363.52</v>
          </cell>
          <cell r="BG16">
            <v>354.02</v>
          </cell>
        </row>
        <row r="17">
          <cell r="A17">
            <v>18</v>
          </cell>
          <cell r="B17">
            <v>457.2</v>
          </cell>
          <cell r="C17">
            <v>6.35</v>
          </cell>
          <cell r="D17">
            <v>7.14</v>
          </cell>
          <cell r="E17">
            <v>7.14</v>
          </cell>
          <cell r="F17">
            <v>9.5299999999999994</v>
          </cell>
          <cell r="G17">
            <v>9.5299999999999994</v>
          </cell>
          <cell r="H17">
            <v>11.13</v>
          </cell>
          <cell r="I17">
            <v>14.27</v>
          </cell>
          <cell r="J17">
            <v>17.48</v>
          </cell>
          <cell r="K17">
            <v>20.62</v>
          </cell>
          <cell r="L17">
            <v>25.4</v>
          </cell>
          <cell r="M17">
            <v>32.54</v>
          </cell>
          <cell r="N17">
            <v>38.89</v>
          </cell>
          <cell r="T17">
            <v>5.16</v>
          </cell>
          <cell r="U17">
            <v>6.35</v>
          </cell>
          <cell r="V17">
            <v>6.35</v>
          </cell>
          <cell r="W17">
            <v>7.14</v>
          </cell>
          <cell r="X17">
            <v>7.92</v>
          </cell>
          <cell r="Y17">
            <v>10.31</v>
          </cell>
          <cell r="Z17">
            <v>11.91</v>
          </cell>
          <cell r="AA17">
            <v>15.09</v>
          </cell>
          <cell r="AB17">
            <v>19.05</v>
          </cell>
          <cell r="AC17">
            <v>23.83</v>
          </cell>
          <cell r="AD17">
            <v>29.36</v>
          </cell>
          <cell r="AF17">
            <v>444.5</v>
          </cell>
          <cell r="AG17">
            <v>442.92</v>
          </cell>
          <cell r="AH17">
            <v>442.92</v>
          </cell>
          <cell r="AI17">
            <v>438.14</v>
          </cell>
          <cell r="AJ17">
            <v>438.14</v>
          </cell>
          <cell r="AK17">
            <v>434.94</v>
          </cell>
          <cell r="AL17">
            <v>428.65999999999997</v>
          </cell>
          <cell r="AM17">
            <v>422.24</v>
          </cell>
          <cell r="AN17">
            <v>415.96</v>
          </cell>
          <cell r="AO17">
            <v>406.4</v>
          </cell>
          <cell r="AP17">
            <v>392.12</v>
          </cell>
          <cell r="AQ17">
            <v>379.41999999999996</v>
          </cell>
          <cell r="AR17">
            <v>379.419921875</v>
          </cell>
          <cell r="AS17">
            <v>379.419921875</v>
          </cell>
          <cell r="AT17">
            <v>379.419921875</v>
          </cell>
          <cell r="AU17">
            <v>379.419921875</v>
          </cell>
          <cell r="AV17">
            <v>379.419921875</v>
          </cell>
          <cell r="AW17">
            <v>446.88</v>
          </cell>
          <cell r="AX17">
            <v>444.5</v>
          </cell>
          <cell r="AY17">
            <v>444.5</v>
          </cell>
          <cell r="AZ17">
            <v>442.92</v>
          </cell>
          <cell r="BA17">
            <v>441.36</v>
          </cell>
          <cell r="BB17">
            <v>436.58</v>
          </cell>
          <cell r="BC17">
            <v>433.38</v>
          </cell>
          <cell r="BD17">
            <v>427.02</v>
          </cell>
          <cell r="BE17">
            <v>419.09999999999997</v>
          </cell>
          <cell r="BF17">
            <v>409.53999999999996</v>
          </cell>
          <cell r="BG17">
            <v>398.48</v>
          </cell>
        </row>
        <row r="18">
          <cell r="A18">
            <v>20</v>
          </cell>
          <cell r="B18">
            <v>508</v>
          </cell>
          <cell r="C18">
            <v>6.35</v>
          </cell>
          <cell r="D18">
            <v>7.14</v>
          </cell>
          <cell r="E18">
            <v>7.14</v>
          </cell>
          <cell r="F18">
            <v>9.5299999999999994</v>
          </cell>
          <cell r="G18">
            <v>10.31</v>
          </cell>
          <cell r="H18">
            <v>11.91</v>
          </cell>
          <cell r="I18">
            <v>14.27</v>
          </cell>
          <cell r="J18">
            <v>19.05</v>
          </cell>
          <cell r="K18">
            <v>22.23</v>
          </cell>
          <cell r="L18">
            <v>27.79</v>
          </cell>
          <cell r="M18">
            <v>34.93</v>
          </cell>
          <cell r="N18">
            <v>44.45</v>
          </cell>
          <cell r="T18">
            <v>5.16</v>
          </cell>
          <cell r="U18">
            <v>6.35</v>
          </cell>
          <cell r="V18">
            <v>6.35</v>
          </cell>
          <cell r="W18">
            <v>7.14</v>
          </cell>
          <cell r="X18">
            <v>8.74</v>
          </cell>
          <cell r="Y18">
            <v>11.13</v>
          </cell>
          <cell r="Z18">
            <v>12.7</v>
          </cell>
          <cell r="AA18">
            <v>17.48</v>
          </cell>
          <cell r="AB18">
            <v>21.44</v>
          </cell>
          <cell r="AC18">
            <v>26.19</v>
          </cell>
          <cell r="AD18">
            <v>33.32</v>
          </cell>
          <cell r="AF18">
            <v>495.3</v>
          </cell>
          <cell r="AG18">
            <v>493.72</v>
          </cell>
          <cell r="AH18">
            <v>493.72</v>
          </cell>
          <cell r="AI18">
            <v>488.94</v>
          </cell>
          <cell r="AJ18">
            <v>487.38</v>
          </cell>
          <cell r="AK18">
            <v>484.18</v>
          </cell>
          <cell r="AL18">
            <v>479.46</v>
          </cell>
          <cell r="AM18">
            <v>469.9</v>
          </cell>
          <cell r="AN18">
            <v>463.54</v>
          </cell>
          <cell r="AO18">
            <v>452.42</v>
          </cell>
          <cell r="AP18">
            <v>438.14</v>
          </cell>
          <cell r="AQ18">
            <v>419.1</v>
          </cell>
          <cell r="AR18">
            <v>419.099853515625</v>
          </cell>
          <cell r="AS18">
            <v>419.099853515625</v>
          </cell>
          <cell r="AT18">
            <v>419.099853515625</v>
          </cell>
          <cell r="AU18">
            <v>419.099853515625</v>
          </cell>
          <cell r="AV18">
            <v>419.099853515625</v>
          </cell>
          <cell r="AW18">
            <v>497.68</v>
          </cell>
          <cell r="AX18">
            <v>495.3</v>
          </cell>
          <cell r="AY18">
            <v>495.3</v>
          </cell>
          <cell r="AZ18">
            <v>493.72</v>
          </cell>
          <cell r="BA18">
            <v>490.52</v>
          </cell>
          <cell r="BB18">
            <v>485.74</v>
          </cell>
          <cell r="BC18">
            <v>482.6</v>
          </cell>
          <cell r="BD18">
            <v>473.04</v>
          </cell>
          <cell r="BE18">
            <v>465.12</v>
          </cell>
          <cell r="BF18">
            <v>455.62</v>
          </cell>
          <cell r="BG18">
            <v>441.36</v>
          </cell>
        </row>
        <row r="19">
          <cell r="A19">
            <v>22</v>
          </cell>
          <cell r="B19">
            <v>555.79999999999995</v>
          </cell>
          <cell r="C19">
            <v>6.35</v>
          </cell>
          <cell r="D19">
            <v>7.14</v>
          </cell>
          <cell r="E19">
            <v>7.92</v>
          </cell>
          <cell r="F19">
            <v>9.5299999999999994</v>
          </cell>
          <cell r="G19">
            <v>11.13</v>
          </cell>
          <cell r="H19">
            <v>14.27</v>
          </cell>
          <cell r="I19">
            <v>15.88</v>
          </cell>
          <cell r="J19">
            <v>20.62</v>
          </cell>
          <cell r="K19">
            <v>25.4</v>
          </cell>
          <cell r="L19">
            <v>30.96</v>
          </cell>
          <cell r="M19">
            <v>38.1</v>
          </cell>
          <cell r="N19">
            <v>50.01</v>
          </cell>
          <cell r="T19">
            <v>5.16</v>
          </cell>
          <cell r="U19">
            <v>6.35</v>
          </cell>
          <cell r="V19">
            <v>6.35</v>
          </cell>
          <cell r="W19">
            <v>7.92</v>
          </cell>
          <cell r="X19">
            <v>10.31</v>
          </cell>
          <cell r="Y19">
            <v>11.91</v>
          </cell>
          <cell r="Z19">
            <v>15.09</v>
          </cell>
          <cell r="AA19">
            <v>19.05</v>
          </cell>
          <cell r="AB19">
            <v>23.83</v>
          </cell>
          <cell r="AC19">
            <v>29.36</v>
          </cell>
          <cell r="AD19">
            <v>35.71</v>
          </cell>
          <cell r="AF19">
            <v>543.09999999999991</v>
          </cell>
          <cell r="AG19">
            <v>541.52</v>
          </cell>
          <cell r="AH19">
            <v>539.95999999999992</v>
          </cell>
          <cell r="AI19">
            <v>536.74</v>
          </cell>
          <cell r="AJ19">
            <v>533.54</v>
          </cell>
          <cell r="AK19">
            <v>527.26</v>
          </cell>
          <cell r="AL19">
            <v>524.04</v>
          </cell>
          <cell r="AM19">
            <v>514.55999999999995</v>
          </cell>
          <cell r="AN19">
            <v>504.99999999999994</v>
          </cell>
          <cell r="AO19">
            <v>493.87999999999994</v>
          </cell>
          <cell r="AP19">
            <v>479.59999999999997</v>
          </cell>
          <cell r="AQ19">
            <v>455.78</v>
          </cell>
          <cell r="AR19">
            <v>455.77978515625</v>
          </cell>
          <cell r="AS19">
            <v>455.77978515625</v>
          </cell>
          <cell r="AT19">
            <v>455.77978515625</v>
          </cell>
          <cell r="AU19">
            <v>455.77978515625</v>
          </cell>
          <cell r="AV19">
            <v>455.77978515625</v>
          </cell>
          <cell r="AW19">
            <v>545.4799999999999</v>
          </cell>
          <cell r="AX19">
            <v>543.09999999999991</v>
          </cell>
          <cell r="AY19">
            <v>543.09999999999991</v>
          </cell>
          <cell r="AZ19">
            <v>539.95999999999992</v>
          </cell>
          <cell r="BA19">
            <v>535.17999999999995</v>
          </cell>
          <cell r="BB19">
            <v>531.9799999999999</v>
          </cell>
          <cell r="BC19">
            <v>525.62</v>
          </cell>
          <cell r="BD19">
            <v>517.69999999999993</v>
          </cell>
          <cell r="BE19">
            <v>508.14</v>
          </cell>
          <cell r="BF19">
            <v>497.07999999999993</v>
          </cell>
          <cell r="BG19">
            <v>484.37999999999994</v>
          </cell>
        </row>
        <row r="20">
          <cell r="A20">
            <v>24</v>
          </cell>
          <cell r="B20">
            <v>609.6</v>
          </cell>
          <cell r="C20">
            <v>6.35</v>
          </cell>
          <cell r="D20">
            <v>7.14</v>
          </cell>
          <cell r="E20">
            <v>7.92</v>
          </cell>
          <cell r="F20">
            <v>9.5299999999999994</v>
          </cell>
          <cell r="G20">
            <v>11.91</v>
          </cell>
          <cell r="H20">
            <v>14.27</v>
          </cell>
          <cell r="I20">
            <v>17.48</v>
          </cell>
          <cell r="J20">
            <v>22.23</v>
          </cell>
          <cell r="K20">
            <v>26.97</v>
          </cell>
          <cell r="L20">
            <v>32.54</v>
          </cell>
          <cell r="M20">
            <v>40.49</v>
          </cell>
          <cell r="N20">
            <v>52.37</v>
          </cell>
          <cell r="T20">
            <v>5.16</v>
          </cell>
          <cell r="U20">
            <v>6.35</v>
          </cell>
          <cell r="V20">
            <v>7.14</v>
          </cell>
          <cell r="W20">
            <v>7.92</v>
          </cell>
          <cell r="X20">
            <v>10.31</v>
          </cell>
          <cell r="Y20">
            <v>12.7</v>
          </cell>
          <cell r="Z20">
            <v>15.88</v>
          </cell>
          <cell r="AA20">
            <v>20.62</v>
          </cell>
          <cell r="AB20">
            <v>25.4</v>
          </cell>
          <cell r="AC20">
            <v>30.96</v>
          </cell>
          <cell r="AD20">
            <v>38.89</v>
          </cell>
          <cell r="AF20">
            <v>596.9</v>
          </cell>
          <cell r="AG20">
            <v>595.32000000000005</v>
          </cell>
          <cell r="AH20">
            <v>593.76</v>
          </cell>
          <cell r="AI20">
            <v>590.54000000000008</v>
          </cell>
          <cell r="AJ20">
            <v>585.78</v>
          </cell>
          <cell r="AK20">
            <v>581.06000000000006</v>
          </cell>
          <cell r="AL20">
            <v>574.64</v>
          </cell>
          <cell r="AM20">
            <v>565.14</v>
          </cell>
          <cell r="AN20">
            <v>555.66000000000008</v>
          </cell>
          <cell r="AO20">
            <v>544.52</v>
          </cell>
          <cell r="AP20">
            <v>528.62</v>
          </cell>
          <cell r="AQ20">
            <v>504.86</v>
          </cell>
          <cell r="AR20">
            <v>504.85986328125</v>
          </cell>
          <cell r="AS20">
            <v>504.85986328125</v>
          </cell>
          <cell r="AT20">
            <v>504.85986328125</v>
          </cell>
          <cell r="AU20">
            <v>504.85986328125</v>
          </cell>
          <cell r="AV20">
            <v>504.85986328125</v>
          </cell>
          <cell r="AW20">
            <v>599.28</v>
          </cell>
          <cell r="AX20">
            <v>596.9</v>
          </cell>
          <cell r="AY20">
            <v>595.32000000000005</v>
          </cell>
          <cell r="AZ20">
            <v>593.76</v>
          </cell>
          <cell r="BA20">
            <v>588.98</v>
          </cell>
          <cell r="BB20">
            <v>584.20000000000005</v>
          </cell>
          <cell r="BC20">
            <v>577.84</v>
          </cell>
          <cell r="BD20">
            <v>568.36</v>
          </cell>
          <cell r="BE20">
            <v>558.80000000000007</v>
          </cell>
          <cell r="BF20">
            <v>547.68000000000006</v>
          </cell>
          <cell r="BG20">
            <v>531.82000000000005</v>
          </cell>
        </row>
        <row r="21">
          <cell r="A21">
            <v>26</v>
          </cell>
          <cell r="B21">
            <v>660.4</v>
          </cell>
          <cell r="C21">
            <v>7.14</v>
          </cell>
          <cell r="D21">
            <v>7.14</v>
          </cell>
          <cell r="E21">
            <v>8.74</v>
          </cell>
          <cell r="F21">
            <v>10.31</v>
          </cell>
          <cell r="G21">
            <v>12.7</v>
          </cell>
          <cell r="H21">
            <v>15.88</v>
          </cell>
          <cell r="I21">
            <v>19.05</v>
          </cell>
          <cell r="J21">
            <v>23.83</v>
          </cell>
          <cell r="K21">
            <v>28.58</v>
          </cell>
          <cell r="L21">
            <v>34.93</v>
          </cell>
          <cell r="M21">
            <v>44.45</v>
          </cell>
          <cell r="N21">
            <v>59.54</v>
          </cell>
          <cell r="T21">
            <v>5.16</v>
          </cell>
          <cell r="U21">
            <v>6.35</v>
          </cell>
          <cell r="V21">
            <v>7.14</v>
          </cell>
          <cell r="W21">
            <v>8.74</v>
          </cell>
          <cell r="X21">
            <v>11.13</v>
          </cell>
          <cell r="Y21">
            <v>14.27</v>
          </cell>
          <cell r="Z21">
            <v>17.48</v>
          </cell>
          <cell r="AA21">
            <v>21.44</v>
          </cell>
          <cell r="AB21">
            <v>26.97</v>
          </cell>
          <cell r="AC21">
            <v>34.93</v>
          </cell>
          <cell r="AD21">
            <v>42</v>
          </cell>
          <cell r="AF21">
            <v>646.12</v>
          </cell>
          <cell r="AG21">
            <v>646.12</v>
          </cell>
          <cell r="AH21">
            <v>642.91999999999996</v>
          </cell>
          <cell r="AI21">
            <v>639.78</v>
          </cell>
          <cell r="AJ21">
            <v>635</v>
          </cell>
          <cell r="AK21">
            <v>628.64</v>
          </cell>
          <cell r="AL21">
            <v>622.29999999999995</v>
          </cell>
          <cell r="AM21">
            <v>612.74</v>
          </cell>
          <cell r="AN21">
            <v>603.24</v>
          </cell>
          <cell r="AO21">
            <v>590.54</v>
          </cell>
          <cell r="AP21">
            <v>571.5</v>
          </cell>
          <cell r="AQ21">
            <v>541.31999999999994</v>
          </cell>
          <cell r="AR21">
            <v>541.31982421875</v>
          </cell>
          <cell r="AS21">
            <v>541.31982421875</v>
          </cell>
          <cell r="AT21">
            <v>541.31982421875</v>
          </cell>
          <cell r="AU21">
            <v>541.31982421875</v>
          </cell>
          <cell r="AV21">
            <v>541.31982421875</v>
          </cell>
          <cell r="AW21">
            <v>650.07999999999993</v>
          </cell>
          <cell r="AX21">
            <v>647.69999999999993</v>
          </cell>
          <cell r="AY21">
            <v>646.12</v>
          </cell>
          <cell r="AZ21">
            <v>642.91999999999996</v>
          </cell>
          <cell r="BA21">
            <v>638.14</v>
          </cell>
          <cell r="BB21">
            <v>631.86</v>
          </cell>
          <cell r="BC21">
            <v>625.43999999999994</v>
          </cell>
          <cell r="BD21">
            <v>617.52</v>
          </cell>
          <cell r="BE21">
            <v>606.46</v>
          </cell>
          <cell r="BF21">
            <v>590.54</v>
          </cell>
          <cell r="BG21">
            <v>576.4</v>
          </cell>
        </row>
        <row r="22">
          <cell r="A22">
            <v>28</v>
          </cell>
          <cell r="B22">
            <v>711.2</v>
          </cell>
          <cell r="C22">
            <v>7.14</v>
          </cell>
          <cell r="D22">
            <v>7.92</v>
          </cell>
          <cell r="E22">
            <v>9.5299999999999994</v>
          </cell>
          <cell r="F22">
            <v>11.13</v>
          </cell>
          <cell r="G22">
            <v>14.27</v>
          </cell>
          <cell r="H22">
            <v>15.88</v>
          </cell>
          <cell r="I22">
            <v>20.62</v>
          </cell>
          <cell r="J22">
            <v>25.4</v>
          </cell>
          <cell r="K22">
            <v>30.96</v>
          </cell>
          <cell r="L22">
            <v>38.1</v>
          </cell>
          <cell r="M22">
            <v>50.01</v>
          </cell>
          <cell r="N22">
            <v>59.54</v>
          </cell>
          <cell r="T22">
            <v>6.35</v>
          </cell>
          <cell r="U22">
            <v>6.35</v>
          </cell>
          <cell r="V22">
            <v>7.92</v>
          </cell>
          <cell r="W22">
            <v>8.74</v>
          </cell>
          <cell r="X22">
            <v>11.91</v>
          </cell>
          <cell r="Y22">
            <v>15.09</v>
          </cell>
          <cell r="Z22">
            <v>19.05</v>
          </cell>
          <cell r="AA22">
            <v>23.83</v>
          </cell>
          <cell r="AB22">
            <v>36</v>
          </cell>
          <cell r="AC22">
            <v>35.71</v>
          </cell>
          <cell r="AD22">
            <v>45.24</v>
          </cell>
          <cell r="AF22">
            <v>696.92000000000007</v>
          </cell>
          <cell r="AG22">
            <v>695.36</v>
          </cell>
          <cell r="AH22">
            <v>692.1400000000001</v>
          </cell>
          <cell r="AI22">
            <v>688.94</v>
          </cell>
          <cell r="AJ22">
            <v>682.66000000000008</v>
          </cell>
          <cell r="AK22">
            <v>679.44</v>
          </cell>
          <cell r="AL22">
            <v>669.96</v>
          </cell>
          <cell r="AM22">
            <v>660.40000000000009</v>
          </cell>
          <cell r="AN22">
            <v>649.28000000000009</v>
          </cell>
          <cell r="AO22">
            <v>635</v>
          </cell>
          <cell r="AP22">
            <v>611.18000000000006</v>
          </cell>
          <cell r="AQ22">
            <v>592.12</v>
          </cell>
          <cell r="AR22">
            <v>592.11962890625</v>
          </cell>
          <cell r="AS22">
            <v>592.11962890625</v>
          </cell>
          <cell r="AT22">
            <v>592.11962890625</v>
          </cell>
          <cell r="AU22">
            <v>592.11962890625</v>
          </cell>
          <cell r="AV22">
            <v>592.11962890625</v>
          </cell>
          <cell r="AW22">
            <v>698.5</v>
          </cell>
          <cell r="AX22">
            <v>698.5</v>
          </cell>
          <cell r="AY22">
            <v>695.36</v>
          </cell>
          <cell r="AZ22">
            <v>693.72</v>
          </cell>
          <cell r="BA22">
            <v>687.38</v>
          </cell>
          <cell r="BB22">
            <v>681.0200000000001</v>
          </cell>
          <cell r="BC22">
            <v>673.1</v>
          </cell>
          <cell r="BD22">
            <v>663.54000000000008</v>
          </cell>
          <cell r="BE22">
            <v>639.20000000000005</v>
          </cell>
          <cell r="BF22">
            <v>639.78000000000009</v>
          </cell>
          <cell r="BG22">
            <v>620.72</v>
          </cell>
        </row>
        <row r="23">
          <cell r="A23">
            <v>30</v>
          </cell>
          <cell r="B23">
            <v>762</v>
          </cell>
          <cell r="C23">
            <v>7.14</v>
          </cell>
          <cell r="D23">
            <v>7.92</v>
          </cell>
          <cell r="E23">
            <v>9.5299999999999994</v>
          </cell>
          <cell r="F23">
            <v>11.91</v>
          </cell>
          <cell r="G23">
            <v>14.27</v>
          </cell>
          <cell r="H23">
            <v>17.48</v>
          </cell>
          <cell r="I23">
            <v>22.23</v>
          </cell>
          <cell r="J23">
            <v>26.97</v>
          </cell>
          <cell r="K23">
            <v>32.54</v>
          </cell>
          <cell r="L23">
            <v>40.49</v>
          </cell>
          <cell r="M23">
            <v>50.01</v>
          </cell>
          <cell r="T23">
            <v>6.35</v>
          </cell>
          <cell r="U23">
            <v>7.14</v>
          </cell>
          <cell r="V23">
            <v>7.92</v>
          </cell>
          <cell r="W23">
            <v>10.31</v>
          </cell>
          <cell r="X23">
            <v>12.7</v>
          </cell>
          <cell r="Y23">
            <v>15.88</v>
          </cell>
          <cell r="Z23">
            <v>20.62</v>
          </cell>
          <cell r="AA23">
            <v>25.4</v>
          </cell>
          <cell r="AB23">
            <v>30.96</v>
          </cell>
          <cell r="AC23">
            <v>38.89</v>
          </cell>
          <cell r="AD23">
            <v>50.01</v>
          </cell>
          <cell r="AF23">
            <v>747.72</v>
          </cell>
          <cell r="AG23">
            <v>746.16</v>
          </cell>
          <cell r="AH23">
            <v>742.94</v>
          </cell>
          <cell r="AI23">
            <v>738.18</v>
          </cell>
          <cell r="AJ23">
            <v>733.46</v>
          </cell>
          <cell r="AK23">
            <v>727.04</v>
          </cell>
          <cell r="AL23">
            <v>717.54</v>
          </cell>
          <cell r="AM23">
            <v>708.06</v>
          </cell>
          <cell r="AN23">
            <v>696.92</v>
          </cell>
          <cell r="AO23">
            <v>681.02</v>
          </cell>
          <cell r="AP23">
            <v>661.98</v>
          </cell>
          <cell r="AQ23">
            <v>661.97998046875</v>
          </cell>
          <cell r="AR23">
            <v>661.97998046875</v>
          </cell>
          <cell r="AS23">
            <v>661.97998046875</v>
          </cell>
          <cell r="AT23">
            <v>661.97998046875</v>
          </cell>
          <cell r="AU23">
            <v>661.97998046875</v>
          </cell>
          <cell r="AV23">
            <v>661.97998046875</v>
          </cell>
          <cell r="AW23">
            <v>749.3</v>
          </cell>
          <cell r="AX23">
            <v>747.72</v>
          </cell>
          <cell r="AY23">
            <v>746.16</v>
          </cell>
          <cell r="AZ23">
            <v>741.38</v>
          </cell>
          <cell r="BA23">
            <v>736.6</v>
          </cell>
          <cell r="BB23">
            <v>730.24</v>
          </cell>
          <cell r="BC23">
            <v>720.76</v>
          </cell>
          <cell r="BD23">
            <v>711.2</v>
          </cell>
          <cell r="BE23">
            <v>700.08</v>
          </cell>
          <cell r="BF23">
            <v>684.22</v>
          </cell>
          <cell r="BG23">
            <v>661.98</v>
          </cell>
        </row>
        <row r="24">
          <cell r="A24">
            <v>32</v>
          </cell>
          <cell r="B24">
            <v>812.8</v>
          </cell>
          <cell r="C24">
            <v>7.14</v>
          </cell>
          <cell r="D24">
            <v>8.74</v>
          </cell>
          <cell r="E24">
            <v>10.31</v>
          </cell>
          <cell r="F24">
            <v>11.91</v>
          </cell>
          <cell r="G24">
            <v>15.88</v>
          </cell>
          <cell r="H24">
            <v>19.05</v>
          </cell>
          <cell r="I24">
            <v>22.23</v>
          </cell>
          <cell r="J24">
            <v>27.79</v>
          </cell>
          <cell r="K24">
            <v>34.93</v>
          </cell>
          <cell r="L24">
            <v>44.45</v>
          </cell>
          <cell r="M24">
            <v>59.54</v>
          </cell>
          <cell r="T24">
            <v>7.14</v>
          </cell>
          <cell r="U24">
            <v>7.14</v>
          </cell>
          <cell r="V24">
            <v>8.74</v>
          </cell>
          <cell r="W24">
            <v>11.13</v>
          </cell>
          <cell r="X24">
            <v>14.27</v>
          </cell>
          <cell r="Y24">
            <v>17.48</v>
          </cell>
          <cell r="Z24">
            <v>21.44</v>
          </cell>
          <cell r="AA24">
            <v>26.19</v>
          </cell>
          <cell r="AB24">
            <v>32</v>
          </cell>
          <cell r="AC24">
            <v>41.28</v>
          </cell>
          <cell r="AD24">
            <v>52.37</v>
          </cell>
          <cell r="AF24">
            <v>798.52</v>
          </cell>
          <cell r="AG24">
            <v>795.31999999999994</v>
          </cell>
          <cell r="AH24">
            <v>792.18</v>
          </cell>
          <cell r="AI24">
            <v>788.9799999999999</v>
          </cell>
          <cell r="AJ24">
            <v>781.04</v>
          </cell>
          <cell r="AK24">
            <v>774.69999999999993</v>
          </cell>
          <cell r="AL24">
            <v>768.33999999999992</v>
          </cell>
          <cell r="AM24">
            <v>757.21999999999991</v>
          </cell>
          <cell r="AN24">
            <v>742.93999999999994</v>
          </cell>
          <cell r="AO24">
            <v>723.9</v>
          </cell>
          <cell r="AP24">
            <v>693.71999999999991</v>
          </cell>
          <cell r="AQ24">
            <v>693.7197265625</v>
          </cell>
          <cell r="AR24">
            <v>693.7197265625</v>
          </cell>
          <cell r="AS24">
            <v>693.7197265625</v>
          </cell>
          <cell r="AT24">
            <v>693.7197265625</v>
          </cell>
          <cell r="AU24">
            <v>693.7197265625</v>
          </cell>
          <cell r="AV24">
            <v>693.7197265625</v>
          </cell>
          <cell r="AW24">
            <v>798.52</v>
          </cell>
          <cell r="AX24">
            <v>798.52</v>
          </cell>
          <cell r="AY24">
            <v>795.31999999999994</v>
          </cell>
          <cell r="AZ24">
            <v>790.54</v>
          </cell>
          <cell r="BA24">
            <v>784.26</v>
          </cell>
          <cell r="BB24">
            <v>777.83999999999992</v>
          </cell>
          <cell r="BC24">
            <v>769.92</v>
          </cell>
          <cell r="BD24">
            <v>760.42</v>
          </cell>
          <cell r="BE24">
            <v>748.8</v>
          </cell>
          <cell r="BF24">
            <v>730.24</v>
          </cell>
          <cell r="BG24">
            <v>708.06</v>
          </cell>
        </row>
        <row r="25">
          <cell r="A25">
            <v>34</v>
          </cell>
          <cell r="B25">
            <v>863.6</v>
          </cell>
          <cell r="C25">
            <v>7.92</v>
          </cell>
          <cell r="D25">
            <v>8.74</v>
          </cell>
          <cell r="E25">
            <v>10.31</v>
          </cell>
          <cell r="F25">
            <v>12.7</v>
          </cell>
          <cell r="G25">
            <v>15.88</v>
          </cell>
          <cell r="H25">
            <v>19.05</v>
          </cell>
          <cell r="I25">
            <v>23.83</v>
          </cell>
          <cell r="J25">
            <v>29.36</v>
          </cell>
          <cell r="K25">
            <v>36.53</v>
          </cell>
          <cell r="L25">
            <v>45.24</v>
          </cell>
          <cell r="M25">
            <v>59.54</v>
          </cell>
          <cell r="T25">
            <v>7.14</v>
          </cell>
          <cell r="U25">
            <v>7.92</v>
          </cell>
          <cell r="V25">
            <v>8.74</v>
          </cell>
          <cell r="W25">
            <v>11.13</v>
          </cell>
          <cell r="X25">
            <v>14.27</v>
          </cell>
          <cell r="Y25">
            <v>19.05</v>
          </cell>
          <cell r="Z25">
            <v>22.23</v>
          </cell>
          <cell r="AA25">
            <v>27.97</v>
          </cell>
          <cell r="AB25">
            <v>34.93</v>
          </cell>
          <cell r="AC25">
            <v>44.45</v>
          </cell>
          <cell r="AD25">
            <v>55.88</v>
          </cell>
          <cell r="AF25">
            <v>847.76</v>
          </cell>
          <cell r="AG25">
            <v>846.12</v>
          </cell>
          <cell r="AH25">
            <v>842.98</v>
          </cell>
          <cell r="AI25">
            <v>838.2</v>
          </cell>
          <cell r="AJ25">
            <v>831.84</v>
          </cell>
          <cell r="AK25">
            <v>825.5</v>
          </cell>
          <cell r="AL25">
            <v>815.94</v>
          </cell>
          <cell r="AM25">
            <v>804.88</v>
          </cell>
          <cell r="AN25">
            <v>790.54</v>
          </cell>
          <cell r="AO25">
            <v>773.12</v>
          </cell>
          <cell r="AP25">
            <v>744.52</v>
          </cell>
          <cell r="AQ25">
            <v>744.51953125</v>
          </cell>
          <cell r="AR25">
            <v>744.51953125</v>
          </cell>
          <cell r="AS25">
            <v>744.51953125</v>
          </cell>
          <cell r="AT25">
            <v>744.51953125</v>
          </cell>
          <cell r="AU25">
            <v>744.51953125</v>
          </cell>
          <cell r="AV25">
            <v>744.51953125</v>
          </cell>
          <cell r="AW25">
            <v>849.32</v>
          </cell>
          <cell r="AX25">
            <v>847.76</v>
          </cell>
          <cell r="AY25">
            <v>846.12</v>
          </cell>
          <cell r="AZ25">
            <v>841.34</v>
          </cell>
          <cell r="BA25">
            <v>835.06000000000006</v>
          </cell>
          <cell r="BB25">
            <v>825.5</v>
          </cell>
          <cell r="BC25">
            <v>819.14</v>
          </cell>
          <cell r="BD25">
            <v>807.66000000000008</v>
          </cell>
          <cell r="BE25">
            <v>793.74</v>
          </cell>
          <cell r="BF25">
            <v>774.7</v>
          </cell>
          <cell r="BG25">
            <v>751.84</v>
          </cell>
        </row>
        <row r="26">
          <cell r="A26">
            <v>36</v>
          </cell>
          <cell r="B26">
            <v>914.4</v>
          </cell>
          <cell r="C26">
            <v>7.92</v>
          </cell>
          <cell r="D26">
            <v>9.5299999999999994</v>
          </cell>
          <cell r="E26">
            <v>11.13</v>
          </cell>
          <cell r="F26">
            <v>14.27</v>
          </cell>
          <cell r="G26">
            <v>17.48</v>
          </cell>
          <cell r="H26">
            <v>20.62</v>
          </cell>
          <cell r="I26">
            <v>25.4</v>
          </cell>
          <cell r="J26">
            <v>30.96</v>
          </cell>
          <cell r="K26">
            <v>38.89</v>
          </cell>
          <cell r="L26">
            <v>50.01</v>
          </cell>
          <cell r="M26">
            <v>59.54</v>
          </cell>
          <cell r="T26">
            <v>7.92</v>
          </cell>
          <cell r="U26">
            <v>7.92</v>
          </cell>
          <cell r="V26">
            <v>10.31</v>
          </cell>
          <cell r="W26">
            <v>11.91</v>
          </cell>
          <cell r="X26">
            <v>15.09</v>
          </cell>
          <cell r="Y26">
            <v>19.05</v>
          </cell>
          <cell r="Z26">
            <v>23.83</v>
          </cell>
          <cell r="AA26">
            <v>29.36</v>
          </cell>
          <cell r="AB26">
            <v>37</v>
          </cell>
          <cell r="AC26">
            <v>46.02</v>
          </cell>
          <cell r="AD26">
            <v>59.54</v>
          </cell>
          <cell r="AF26">
            <v>898.56</v>
          </cell>
          <cell r="AG26">
            <v>895.34</v>
          </cell>
          <cell r="AH26">
            <v>892.14</v>
          </cell>
          <cell r="AI26">
            <v>885.86</v>
          </cell>
          <cell r="AJ26">
            <v>879.43999999999994</v>
          </cell>
          <cell r="AK26">
            <v>873.16</v>
          </cell>
          <cell r="AL26">
            <v>863.6</v>
          </cell>
          <cell r="AM26">
            <v>852.48</v>
          </cell>
          <cell r="AN26">
            <v>836.62</v>
          </cell>
          <cell r="AO26">
            <v>814.38</v>
          </cell>
          <cell r="AP26">
            <v>795.31999999999994</v>
          </cell>
          <cell r="AQ26">
            <v>795.31982421875</v>
          </cell>
          <cell r="AR26">
            <v>795.31982421875</v>
          </cell>
          <cell r="AS26">
            <v>795.31982421875</v>
          </cell>
          <cell r="AT26">
            <v>795.31982421875</v>
          </cell>
          <cell r="AU26">
            <v>795.31982421875</v>
          </cell>
          <cell r="AV26">
            <v>795.31982421875</v>
          </cell>
          <cell r="AW26">
            <v>898.56</v>
          </cell>
          <cell r="AX26">
            <v>898.56</v>
          </cell>
          <cell r="AY26">
            <v>893.78</v>
          </cell>
          <cell r="AZ26">
            <v>890.57999999999993</v>
          </cell>
          <cell r="BA26">
            <v>884.22</v>
          </cell>
          <cell r="BB26">
            <v>876.3</v>
          </cell>
          <cell r="BC26">
            <v>866.74</v>
          </cell>
          <cell r="BD26">
            <v>855.68</v>
          </cell>
          <cell r="BE26">
            <v>840.4</v>
          </cell>
          <cell r="BF26">
            <v>822.36</v>
          </cell>
          <cell r="BG26">
            <v>795.31999999999994</v>
          </cell>
        </row>
        <row r="27">
          <cell r="A27">
            <v>38</v>
          </cell>
          <cell r="B27">
            <v>965.2</v>
          </cell>
          <cell r="C27">
            <v>8.74</v>
          </cell>
          <cell r="D27">
            <v>9.5299999999999994</v>
          </cell>
          <cell r="E27">
            <v>11.91</v>
          </cell>
          <cell r="F27">
            <v>14.27</v>
          </cell>
          <cell r="G27">
            <v>17.48</v>
          </cell>
          <cell r="H27">
            <v>22.23</v>
          </cell>
          <cell r="I27">
            <v>26.97</v>
          </cell>
          <cell r="J27">
            <v>32.54</v>
          </cell>
          <cell r="K27">
            <v>40.49</v>
          </cell>
          <cell r="T27">
            <v>7.92</v>
          </cell>
          <cell r="U27">
            <v>7.92</v>
          </cell>
          <cell r="V27">
            <v>10.31</v>
          </cell>
          <cell r="W27">
            <v>12.7</v>
          </cell>
          <cell r="X27">
            <v>15.88</v>
          </cell>
          <cell r="Y27">
            <v>20.62</v>
          </cell>
          <cell r="Z27">
            <v>25.4</v>
          </cell>
          <cell r="AA27">
            <v>30.96</v>
          </cell>
          <cell r="AB27">
            <v>38.89</v>
          </cell>
          <cell r="AC27">
            <v>50.01</v>
          </cell>
          <cell r="AD27">
            <v>61</v>
          </cell>
          <cell r="AF27">
            <v>947.72</v>
          </cell>
          <cell r="AG27">
            <v>946.1400000000001</v>
          </cell>
          <cell r="AH27">
            <v>941.38</v>
          </cell>
          <cell r="AI27">
            <v>936.66000000000008</v>
          </cell>
          <cell r="AJ27">
            <v>930.24</v>
          </cell>
          <cell r="AK27">
            <v>920.74</v>
          </cell>
          <cell r="AL27">
            <v>911.26</v>
          </cell>
          <cell r="AM27">
            <v>900.12</v>
          </cell>
          <cell r="AN27">
            <v>884.22</v>
          </cell>
          <cell r="AO27">
            <v>884.2197265625</v>
          </cell>
          <cell r="AP27">
            <v>884.2197265625</v>
          </cell>
          <cell r="AQ27">
            <v>884.2197265625</v>
          </cell>
          <cell r="AR27">
            <v>884.2197265625</v>
          </cell>
          <cell r="AS27">
            <v>884.2197265625</v>
          </cell>
          <cell r="AT27">
            <v>884.2197265625</v>
          </cell>
          <cell r="AU27">
            <v>884.2197265625</v>
          </cell>
          <cell r="AV27">
            <v>884.2197265625</v>
          </cell>
          <cell r="AW27">
            <v>949.36</v>
          </cell>
          <cell r="AX27">
            <v>949.36</v>
          </cell>
          <cell r="AY27">
            <v>944.58</v>
          </cell>
          <cell r="AZ27">
            <v>939.80000000000007</v>
          </cell>
          <cell r="BA27">
            <v>933.44</v>
          </cell>
          <cell r="BB27">
            <v>923.96</v>
          </cell>
          <cell r="BC27">
            <v>914.40000000000009</v>
          </cell>
          <cell r="BD27">
            <v>903.28000000000009</v>
          </cell>
          <cell r="BE27">
            <v>887.42000000000007</v>
          </cell>
          <cell r="BF27">
            <v>865.18000000000006</v>
          </cell>
          <cell r="BG27">
            <v>843.2</v>
          </cell>
        </row>
        <row r="28">
          <cell r="A28">
            <v>40</v>
          </cell>
          <cell r="B28">
            <v>1016</v>
          </cell>
          <cell r="C28">
            <v>8.74</v>
          </cell>
          <cell r="D28">
            <v>10.31</v>
          </cell>
          <cell r="E28">
            <v>11.91</v>
          </cell>
          <cell r="F28">
            <v>14.27</v>
          </cell>
          <cell r="G28">
            <v>19.05</v>
          </cell>
          <cell r="H28">
            <v>22.23</v>
          </cell>
          <cell r="I28">
            <v>26.97</v>
          </cell>
          <cell r="J28">
            <v>34.93</v>
          </cell>
          <cell r="K28">
            <v>44.45</v>
          </cell>
          <cell r="T28">
            <v>7.92</v>
          </cell>
          <cell r="U28">
            <v>8.74</v>
          </cell>
          <cell r="V28">
            <v>11.13</v>
          </cell>
          <cell r="W28">
            <v>12.7</v>
          </cell>
          <cell r="X28">
            <v>17.48</v>
          </cell>
          <cell r="Y28">
            <v>21.44</v>
          </cell>
          <cell r="Z28">
            <v>26.19</v>
          </cell>
          <cell r="AA28">
            <v>33.32</v>
          </cell>
          <cell r="AB28">
            <v>41.28</v>
          </cell>
          <cell r="AC28">
            <v>50.8</v>
          </cell>
          <cell r="AF28">
            <v>998.52</v>
          </cell>
          <cell r="AG28">
            <v>995.38</v>
          </cell>
          <cell r="AH28">
            <v>992.18</v>
          </cell>
          <cell r="AI28">
            <v>987.46</v>
          </cell>
          <cell r="AJ28">
            <v>977.9</v>
          </cell>
          <cell r="AK28">
            <v>971.54</v>
          </cell>
          <cell r="AL28">
            <v>962.06</v>
          </cell>
          <cell r="AM28">
            <v>946.14</v>
          </cell>
          <cell r="AN28">
            <v>927.1</v>
          </cell>
          <cell r="AO28">
            <v>927.099609375</v>
          </cell>
          <cell r="AP28">
            <v>927.099609375</v>
          </cell>
          <cell r="AQ28">
            <v>927.099609375</v>
          </cell>
          <cell r="AR28">
            <v>927.099609375</v>
          </cell>
          <cell r="AS28">
            <v>927.099609375</v>
          </cell>
          <cell r="AT28">
            <v>927.099609375</v>
          </cell>
          <cell r="AU28">
            <v>927.099609375</v>
          </cell>
          <cell r="AV28">
            <v>927.099609375</v>
          </cell>
          <cell r="AW28">
            <v>1000.16</v>
          </cell>
          <cell r="AX28">
            <v>998.52</v>
          </cell>
          <cell r="AY28">
            <v>993.74</v>
          </cell>
          <cell r="AZ28">
            <v>990.6</v>
          </cell>
          <cell r="BA28">
            <v>981.04</v>
          </cell>
          <cell r="BB28">
            <v>973.12</v>
          </cell>
          <cell r="BC28">
            <v>963.62</v>
          </cell>
          <cell r="BD28">
            <v>949.36</v>
          </cell>
          <cell r="BE28">
            <v>933.44</v>
          </cell>
          <cell r="BF28">
            <v>914.4</v>
          </cell>
          <cell r="BG28">
            <v>914.39990234375</v>
          </cell>
        </row>
        <row r="29">
          <cell r="A29">
            <v>42</v>
          </cell>
          <cell r="B29">
            <v>1066.8</v>
          </cell>
          <cell r="C29">
            <v>10.31</v>
          </cell>
          <cell r="D29">
            <v>10.31</v>
          </cell>
          <cell r="E29">
            <v>12.7</v>
          </cell>
          <cell r="F29">
            <v>15.88</v>
          </cell>
          <cell r="G29">
            <v>19.05</v>
          </cell>
          <cell r="H29">
            <v>23.83</v>
          </cell>
          <cell r="I29">
            <v>28.58</v>
          </cell>
          <cell r="J29">
            <v>35.71</v>
          </cell>
          <cell r="K29">
            <v>44.45</v>
          </cell>
          <cell r="T29">
            <v>7.92</v>
          </cell>
          <cell r="U29">
            <v>8.74</v>
          </cell>
          <cell r="V29">
            <v>11.13</v>
          </cell>
          <cell r="W29">
            <v>14.27</v>
          </cell>
          <cell r="X29">
            <v>19.05</v>
          </cell>
          <cell r="Y29">
            <v>22.23</v>
          </cell>
          <cell r="Z29">
            <v>26.97</v>
          </cell>
          <cell r="AA29">
            <v>34.93</v>
          </cell>
          <cell r="AB29">
            <v>43</v>
          </cell>
          <cell r="AF29">
            <v>1046.18</v>
          </cell>
          <cell r="AG29">
            <v>1046.18</v>
          </cell>
          <cell r="AH29">
            <v>1041.3999999999999</v>
          </cell>
          <cell r="AI29">
            <v>1035.04</v>
          </cell>
          <cell r="AJ29">
            <v>1028.7</v>
          </cell>
          <cell r="AK29">
            <v>1019.14</v>
          </cell>
          <cell r="AL29">
            <v>1009.64</v>
          </cell>
          <cell r="AM29">
            <v>995.38</v>
          </cell>
          <cell r="AN29">
            <v>977.9</v>
          </cell>
          <cell r="AO29">
            <v>977.89990234375</v>
          </cell>
          <cell r="AP29">
            <v>977.89990234375</v>
          </cell>
          <cell r="AQ29">
            <v>977.89990234375</v>
          </cell>
          <cell r="AR29">
            <v>977.89990234375</v>
          </cell>
          <cell r="AS29">
            <v>977.89990234375</v>
          </cell>
          <cell r="AT29">
            <v>977.89990234375</v>
          </cell>
          <cell r="AU29">
            <v>977.89990234375</v>
          </cell>
          <cell r="AV29">
            <v>977.89990234375</v>
          </cell>
          <cell r="AW29">
            <v>1050.96</v>
          </cell>
          <cell r="AX29">
            <v>1049.32</v>
          </cell>
          <cell r="AY29">
            <v>1044.54</v>
          </cell>
          <cell r="AZ29">
            <v>1038.26</v>
          </cell>
          <cell r="BA29">
            <v>1028.7</v>
          </cell>
          <cell r="BB29">
            <v>1022.3399999999999</v>
          </cell>
          <cell r="BC29">
            <v>1012.8599999999999</v>
          </cell>
          <cell r="BD29">
            <v>996.93999999999994</v>
          </cell>
          <cell r="BE29">
            <v>980.8</v>
          </cell>
          <cell r="BF29">
            <v>980.7998046875</v>
          </cell>
          <cell r="BG29">
            <v>980.7998046875</v>
          </cell>
        </row>
        <row r="30">
          <cell r="A30">
            <v>44</v>
          </cell>
          <cell r="B30">
            <v>1117.5999999999999</v>
          </cell>
          <cell r="C30">
            <v>10.31</v>
          </cell>
          <cell r="D30">
            <v>11.13</v>
          </cell>
          <cell r="E30">
            <v>14.27</v>
          </cell>
          <cell r="F30">
            <v>15.88</v>
          </cell>
          <cell r="G30">
            <v>20.62</v>
          </cell>
          <cell r="H30">
            <v>25.4</v>
          </cell>
          <cell r="I30">
            <v>31.75</v>
          </cell>
          <cell r="J30">
            <v>38.1</v>
          </cell>
          <cell r="K30">
            <v>50.01</v>
          </cell>
          <cell r="T30">
            <v>7.92</v>
          </cell>
          <cell r="U30">
            <v>10.31</v>
          </cell>
          <cell r="V30">
            <v>11.91</v>
          </cell>
          <cell r="W30">
            <v>15.09</v>
          </cell>
          <cell r="X30">
            <v>19.05</v>
          </cell>
          <cell r="Y30">
            <v>23.83</v>
          </cell>
          <cell r="Z30">
            <v>29.36</v>
          </cell>
          <cell r="AA30">
            <v>35.71</v>
          </cell>
          <cell r="AB30">
            <v>45.24</v>
          </cell>
          <cell r="AF30">
            <v>1096.98</v>
          </cell>
          <cell r="AG30">
            <v>1095.3399999999999</v>
          </cell>
          <cell r="AH30">
            <v>1089.06</v>
          </cell>
          <cell r="AI30">
            <v>1085.8399999999999</v>
          </cell>
          <cell r="AJ30">
            <v>1076.3599999999999</v>
          </cell>
          <cell r="AK30">
            <v>1066.8</v>
          </cell>
          <cell r="AL30">
            <v>1054.0999999999999</v>
          </cell>
          <cell r="AM30">
            <v>1041.3999999999999</v>
          </cell>
          <cell r="AN30">
            <v>1017.5799999999999</v>
          </cell>
          <cell r="AO30">
            <v>1017.57958984375</v>
          </cell>
          <cell r="AP30">
            <v>1017.57958984375</v>
          </cell>
          <cell r="AQ30">
            <v>1017.57958984375</v>
          </cell>
          <cell r="AR30">
            <v>1017.57958984375</v>
          </cell>
          <cell r="AS30">
            <v>1017.57958984375</v>
          </cell>
          <cell r="AT30">
            <v>1017.57958984375</v>
          </cell>
          <cell r="AU30">
            <v>1017.57958984375</v>
          </cell>
          <cell r="AV30">
            <v>1017.57958984375</v>
          </cell>
          <cell r="AW30">
            <v>1101.76</v>
          </cell>
          <cell r="AX30">
            <v>1096.98</v>
          </cell>
          <cell r="AY30">
            <v>1093.78</v>
          </cell>
          <cell r="AZ30">
            <v>1087.4199999999998</v>
          </cell>
          <cell r="BA30">
            <v>1079.5</v>
          </cell>
          <cell r="BB30">
            <v>1069.9399999999998</v>
          </cell>
          <cell r="BC30">
            <v>1058.8799999999999</v>
          </cell>
          <cell r="BD30">
            <v>1046.1799999999998</v>
          </cell>
          <cell r="BE30">
            <v>1027.1199999999999</v>
          </cell>
          <cell r="BF30">
            <v>1027.119140625</v>
          </cell>
          <cell r="BG30">
            <v>1027.119140625</v>
          </cell>
        </row>
        <row r="31">
          <cell r="A31">
            <v>46</v>
          </cell>
          <cell r="B31">
            <v>1168.4000000000001</v>
          </cell>
          <cell r="C31">
            <v>11.13</v>
          </cell>
          <cell r="D31">
            <v>11.13</v>
          </cell>
          <cell r="E31">
            <v>14.27</v>
          </cell>
          <cell r="F31">
            <v>17.48</v>
          </cell>
          <cell r="G31">
            <v>20.62</v>
          </cell>
          <cell r="H31">
            <v>25.4</v>
          </cell>
          <cell r="I31">
            <v>31.75</v>
          </cell>
          <cell r="J31">
            <v>38.89</v>
          </cell>
          <cell r="K31">
            <v>50.01</v>
          </cell>
          <cell r="T31">
            <v>7.92</v>
          </cell>
          <cell r="U31">
            <v>10.31</v>
          </cell>
          <cell r="V31">
            <v>11.91</v>
          </cell>
          <cell r="W31">
            <v>15.09</v>
          </cell>
          <cell r="X31">
            <v>19.05</v>
          </cell>
          <cell r="Y31">
            <v>24.61</v>
          </cell>
          <cell r="Z31">
            <v>30.18</v>
          </cell>
          <cell r="AA31">
            <v>37</v>
          </cell>
          <cell r="AB31">
            <v>47.62</v>
          </cell>
          <cell r="AF31">
            <v>1146.1400000000001</v>
          </cell>
          <cell r="AG31">
            <v>1146.1400000000001</v>
          </cell>
          <cell r="AH31">
            <v>1139.8600000000001</v>
          </cell>
          <cell r="AI31">
            <v>1133.44</v>
          </cell>
          <cell r="AJ31">
            <v>1127.1600000000001</v>
          </cell>
          <cell r="AK31">
            <v>1117.6000000000001</v>
          </cell>
          <cell r="AL31">
            <v>1104.9000000000001</v>
          </cell>
          <cell r="AM31">
            <v>1090.6200000000001</v>
          </cell>
          <cell r="AN31">
            <v>1068.3800000000001</v>
          </cell>
          <cell r="AO31">
            <v>1068.3798828125</v>
          </cell>
          <cell r="AP31">
            <v>1068.3798828125</v>
          </cell>
          <cell r="AQ31">
            <v>1068.3798828125</v>
          </cell>
          <cell r="AR31">
            <v>1068.3798828125</v>
          </cell>
          <cell r="AS31">
            <v>1068.3798828125</v>
          </cell>
          <cell r="AT31">
            <v>1068.3798828125</v>
          </cell>
          <cell r="AU31">
            <v>1068.3798828125</v>
          </cell>
          <cell r="AV31">
            <v>1068.3798828125</v>
          </cell>
          <cell r="AW31">
            <v>1152.5600000000002</v>
          </cell>
          <cell r="AX31">
            <v>1147.7800000000002</v>
          </cell>
          <cell r="AY31">
            <v>1144.5800000000002</v>
          </cell>
          <cell r="AZ31">
            <v>1138.22</v>
          </cell>
          <cell r="BA31">
            <v>1130.3000000000002</v>
          </cell>
          <cell r="BB31">
            <v>1119.18</v>
          </cell>
          <cell r="BC31">
            <v>1108.0400000000002</v>
          </cell>
          <cell r="BD31">
            <v>1094.4000000000001</v>
          </cell>
          <cell r="BE31">
            <v>1073.1600000000001</v>
          </cell>
          <cell r="BF31">
            <v>1073.1591796875</v>
          </cell>
          <cell r="BG31">
            <v>1073.1591796875</v>
          </cell>
        </row>
        <row r="32">
          <cell r="A32">
            <v>48</v>
          </cell>
          <cell r="B32">
            <v>1219.2</v>
          </cell>
          <cell r="C32">
            <v>11.13</v>
          </cell>
          <cell r="D32">
            <v>11.91</v>
          </cell>
          <cell r="E32">
            <v>14.27</v>
          </cell>
          <cell r="F32">
            <v>17.48</v>
          </cell>
          <cell r="G32">
            <v>22.23</v>
          </cell>
          <cell r="H32">
            <v>26.97</v>
          </cell>
          <cell r="I32">
            <v>32.54</v>
          </cell>
          <cell r="J32">
            <v>40.49</v>
          </cell>
          <cell r="K32">
            <v>52.37</v>
          </cell>
          <cell r="T32">
            <v>7.92</v>
          </cell>
          <cell r="U32">
            <v>10.31</v>
          </cell>
          <cell r="V32">
            <v>12.7</v>
          </cell>
          <cell r="W32">
            <v>15.88</v>
          </cell>
          <cell r="X32">
            <v>20.62</v>
          </cell>
          <cell r="Y32">
            <v>25.4</v>
          </cell>
          <cell r="Z32">
            <v>30.96</v>
          </cell>
          <cell r="AA32">
            <v>38.89</v>
          </cell>
          <cell r="AB32">
            <v>50.01</v>
          </cell>
          <cell r="AF32">
            <v>1196.94</v>
          </cell>
          <cell r="AG32">
            <v>1195.3800000000001</v>
          </cell>
          <cell r="AH32">
            <v>1190.6600000000001</v>
          </cell>
          <cell r="AI32">
            <v>1184.24</v>
          </cell>
          <cell r="AJ32">
            <v>1174.74</v>
          </cell>
          <cell r="AK32">
            <v>1165.26</v>
          </cell>
          <cell r="AL32">
            <v>1154.1200000000001</v>
          </cell>
          <cell r="AM32">
            <v>1138.22</v>
          </cell>
          <cell r="AN32">
            <v>1114.46</v>
          </cell>
          <cell r="AO32">
            <v>1114.4599609375</v>
          </cell>
          <cell r="AP32">
            <v>1114.4599609375</v>
          </cell>
          <cell r="AQ32">
            <v>1114.4599609375</v>
          </cell>
          <cell r="AR32">
            <v>1114.4599609375</v>
          </cell>
          <cell r="AS32">
            <v>1114.4599609375</v>
          </cell>
          <cell r="AT32">
            <v>1114.4599609375</v>
          </cell>
          <cell r="AU32">
            <v>1114.4599609375</v>
          </cell>
          <cell r="AV32">
            <v>1114.4599609375</v>
          </cell>
          <cell r="AW32">
            <v>1203.3600000000001</v>
          </cell>
          <cell r="AX32">
            <v>1198.5800000000002</v>
          </cell>
          <cell r="AY32">
            <v>1193.8</v>
          </cell>
          <cell r="AZ32">
            <v>1187.44</v>
          </cell>
          <cell r="BA32">
            <v>1177.96</v>
          </cell>
          <cell r="BB32">
            <v>1168.4000000000001</v>
          </cell>
          <cell r="BC32">
            <v>1157.28</v>
          </cell>
          <cell r="BD32">
            <v>1141.42</v>
          </cell>
          <cell r="BE32">
            <v>1119.18</v>
          </cell>
          <cell r="BF32">
            <v>1119.1796875</v>
          </cell>
          <cell r="BG32">
            <v>1119.1796875</v>
          </cell>
        </row>
        <row r="33">
          <cell r="A33">
            <v>50</v>
          </cell>
          <cell r="B33">
            <v>1270</v>
          </cell>
          <cell r="C33">
            <v>11.91</v>
          </cell>
          <cell r="D33">
            <v>11.91</v>
          </cell>
          <cell r="E33">
            <v>14.27</v>
          </cell>
          <cell r="F33">
            <v>17.48</v>
          </cell>
          <cell r="G33">
            <v>22.23</v>
          </cell>
          <cell r="H33">
            <v>26.97</v>
          </cell>
          <cell r="I33">
            <v>34.93</v>
          </cell>
          <cell r="J33">
            <v>44.45</v>
          </cell>
          <cell r="T33">
            <v>8.74</v>
          </cell>
          <cell r="U33">
            <v>11.13</v>
          </cell>
          <cell r="V33">
            <v>12.7</v>
          </cell>
          <cell r="W33">
            <v>15.88</v>
          </cell>
          <cell r="X33">
            <v>21.44</v>
          </cell>
          <cell r="Y33">
            <v>26.19</v>
          </cell>
          <cell r="Z33">
            <v>31.75</v>
          </cell>
          <cell r="AA33">
            <v>41.28</v>
          </cell>
          <cell r="AF33">
            <v>1246.18</v>
          </cell>
          <cell r="AG33">
            <v>1246.18</v>
          </cell>
          <cell r="AH33">
            <v>1241.46</v>
          </cell>
          <cell r="AI33">
            <v>1235.04</v>
          </cell>
          <cell r="AJ33">
            <v>1225.54</v>
          </cell>
          <cell r="AK33">
            <v>1216.06</v>
          </cell>
          <cell r="AL33">
            <v>1200.1400000000001</v>
          </cell>
          <cell r="AM33">
            <v>1181.0999999999999</v>
          </cell>
          <cell r="AN33">
            <v>1181.099609375</v>
          </cell>
          <cell r="AO33">
            <v>1181.099609375</v>
          </cell>
          <cell r="AP33">
            <v>1181.099609375</v>
          </cell>
          <cell r="AQ33">
            <v>1181.099609375</v>
          </cell>
          <cell r="AR33">
            <v>1181.099609375</v>
          </cell>
          <cell r="AS33">
            <v>1181.099609375</v>
          </cell>
          <cell r="AT33">
            <v>1181.099609375</v>
          </cell>
          <cell r="AU33">
            <v>1181.099609375</v>
          </cell>
          <cell r="AV33">
            <v>1181.099609375</v>
          </cell>
          <cell r="AW33">
            <v>1252.52</v>
          </cell>
          <cell r="AX33">
            <v>1247.74</v>
          </cell>
          <cell r="AY33">
            <v>1244.5999999999999</v>
          </cell>
          <cell r="AZ33">
            <v>1238.24</v>
          </cell>
          <cell r="BA33">
            <v>1227.1199999999999</v>
          </cell>
          <cell r="BB33">
            <v>1217.6199999999999</v>
          </cell>
          <cell r="BC33">
            <v>1206.5</v>
          </cell>
          <cell r="BD33">
            <v>1187.44</v>
          </cell>
          <cell r="BE33">
            <v>1187.439453125</v>
          </cell>
          <cell r="BF33">
            <v>1187.439453125</v>
          </cell>
          <cell r="BG33">
            <v>1187.439453125</v>
          </cell>
        </row>
        <row r="34">
          <cell r="A34">
            <v>52</v>
          </cell>
          <cell r="B34">
            <v>1320.8</v>
          </cell>
          <cell r="C34">
            <v>11.91</v>
          </cell>
          <cell r="D34">
            <v>12.7</v>
          </cell>
          <cell r="E34">
            <v>15.88</v>
          </cell>
          <cell r="F34">
            <v>19.05</v>
          </cell>
          <cell r="G34">
            <v>23.83</v>
          </cell>
          <cell r="H34">
            <v>28.58</v>
          </cell>
          <cell r="I34">
            <v>34.93</v>
          </cell>
          <cell r="J34">
            <v>44.45</v>
          </cell>
          <cell r="T34">
            <v>8.74</v>
          </cell>
          <cell r="U34">
            <v>11.13</v>
          </cell>
          <cell r="V34">
            <v>14.27</v>
          </cell>
          <cell r="W34">
            <v>17.48</v>
          </cell>
          <cell r="X34">
            <v>22.23</v>
          </cell>
          <cell r="Y34">
            <v>26.97</v>
          </cell>
          <cell r="Z34">
            <v>34.93</v>
          </cell>
          <cell r="AA34">
            <v>42</v>
          </cell>
          <cell r="AF34">
            <v>1296.98</v>
          </cell>
          <cell r="AG34">
            <v>1295.3999999999999</v>
          </cell>
          <cell r="AH34">
            <v>1289.04</v>
          </cell>
          <cell r="AI34">
            <v>1282.7</v>
          </cell>
          <cell r="AJ34">
            <v>1273.1399999999999</v>
          </cell>
          <cell r="AK34">
            <v>1263.6399999999999</v>
          </cell>
          <cell r="AL34">
            <v>1250.94</v>
          </cell>
          <cell r="AM34">
            <v>1231.8999999999999</v>
          </cell>
          <cell r="AN34">
            <v>1231.8994140625</v>
          </cell>
          <cell r="AO34">
            <v>1231.8994140625</v>
          </cell>
          <cell r="AP34">
            <v>1231.8994140625</v>
          </cell>
          <cell r="AQ34">
            <v>1231.8994140625</v>
          </cell>
          <cell r="AR34">
            <v>1231.8994140625</v>
          </cell>
          <cell r="AS34">
            <v>1231.8994140625</v>
          </cell>
          <cell r="AT34">
            <v>1231.8994140625</v>
          </cell>
          <cell r="AU34">
            <v>1231.8994140625</v>
          </cell>
          <cell r="AV34">
            <v>1231.8994140625</v>
          </cell>
          <cell r="AW34">
            <v>1303.32</v>
          </cell>
          <cell r="AX34">
            <v>1298.54</v>
          </cell>
          <cell r="AY34">
            <v>1292.26</v>
          </cell>
          <cell r="AZ34">
            <v>1285.8399999999999</v>
          </cell>
          <cell r="BA34">
            <v>1276.3399999999999</v>
          </cell>
          <cell r="BB34">
            <v>1266.8599999999999</v>
          </cell>
          <cell r="BC34">
            <v>1250.94</v>
          </cell>
          <cell r="BD34">
            <v>1236.8</v>
          </cell>
          <cell r="BE34">
            <v>1236.7998046875</v>
          </cell>
          <cell r="BF34">
            <v>1236.7998046875</v>
          </cell>
          <cell r="BG34">
            <v>1236.7998046875</v>
          </cell>
        </row>
        <row r="35">
          <cell r="A35">
            <v>54</v>
          </cell>
          <cell r="B35">
            <v>1371.6</v>
          </cell>
          <cell r="C35">
            <v>11.91</v>
          </cell>
          <cell r="D35">
            <v>12.7</v>
          </cell>
          <cell r="E35">
            <v>15.88</v>
          </cell>
          <cell r="F35">
            <v>19.05</v>
          </cell>
          <cell r="G35">
            <v>23.83</v>
          </cell>
          <cell r="H35">
            <v>29.36</v>
          </cell>
          <cell r="I35">
            <v>36.53</v>
          </cell>
          <cell r="J35">
            <v>45.24</v>
          </cell>
          <cell r="T35">
            <v>8.74</v>
          </cell>
          <cell r="U35">
            <v>11.91</v>
          </cell>
          <cell r="V35">
            <v>14.27</v>
          </cell>
          <cell r="W35">
            <v>19.05</v>
          </cell>
          <cell r="X35">
            <v>23.83</v>
          </cell>
          <cell r="Y35">
            <v>27.97</v>
          </cell>
          <cell r="Z35">
            <v>34.93</v>
          </cell>
          <cell r="AA35">
            <v>44.45</v>
          </cell>
          <cell r="AF35">
            <v>1347.78</v>
          </cell>
          <cell r="AG35">
            <v>1346.1999999999998</v>
          </cell>
          <cell r="AH35">
            <v>1339.84</v>
          </cell>
          <cell r="AI35">
            <v>1333.5</v>
          </cell>
          <cell r="AJ35">
            <v>1323.9399999999998</v>
          </cell>
          <cell r="AK35">
            <v>1312.8799999999999</v>
          </cell>
          <cell r="AL35">
            <v>1298.54</v>
          </cell>
          <cell r="AM35">
            <v>1281.1199999999999</v>
          </cell>
          <cell r="AN35">
            <v>1281.119140625</v>
          </cell>
          <cell r="AO35">
            <v>1281.119140625</v>
          </cell>
          <cell r="AP35">
            <v>1281.119140625</v>
          </cell>
          <cell r="AQ35">
            <v>1281.119140625</v>
          </cell>
          <cell r="AR35">
            <v>1281.119140625</v>
          </cell>
          <cell r="AS35">
            <v>1281.119140625</v>
          </cell>
          <cell r="AT35">
            <v>1281.119140625</v>
          </cell>
          <cell r="AU35">
            <v>1281.119140625</v>
          </cell>
          <cell r="AV35">
            <v>1281.119140625</v>
          </cell>
          <cell r="AW35">
            <v>1354.12</v>
          </cell>
          <cell r="AX35">
            <v>1347.78</v>
          </cell>
          <cell r="AY35">
            <v>1343.06</v>
          </cell>
          <cell r="AZ35">
            <v>1333.5</v>
          </cell>
          <cell r="BA35">
            <v>1323.9399999999998</v>
          </cell>
          <cell r="BB35">
            <v>1315.6599999999999</v>
          </cell>
          <cell r="BC35">
            <v>1301.74</v>
          </cell>
          <cell r="BD35">
            <v>1282.6999999999998</v>
          </cell>
          <cell r="BE35">
            <v>1282.69921875</v>
          </cell>
          <cell r="BF35">
            <v>1282.69921875</v>
          </cell>
          <cell r="BG35">
            <v>1282.69921875</v>
          </cell>
        </row>
        <row r="36">
          <cell r="A36">
            <v>56</v>
          </cell>
          <cell r="B36">
            <v>1422.4</v>
          </cell>
          <cell r="C36">
            <v>12.7</v>
          </cell>
          <cell r="D36">
            <v>14.27</v>
          </cell>
          <cell r="E36">
            <v>15.88</v>
          </cell>
          <cell r="F36">
            <v>20.62</v>
          </cell>
          <cell r="G36">
            <v>25.4</v>
          </cell>
          <cell r="H36">
            <v>31.75</v>
          </cell>
          <cell r="I36">
            <v>38.1</v>
          </cell>
          <cell r="J36">
            <v>50.01</v>
          </cell>
          <cell r="T36">
            <v>10.31</v>
          </cell>
          <cell r="U36">
            <v>11.91</v>
          </cell>
          <cell r="V36">
            <v>15.09</v>
          </cell>
          <cell r="W36">
            <v>19.05</v>
          </cell>
          <cell r="X36">
            <v>23.83</v>
          </cell>
          <cell r="Y36">
            <v>29.36</v>
          </cell>
          <cell r="Z36">
            <v>35.71</v>
          </cell>
          <cell r="AA36">
            <v>45.24</v>
          </cell>
          <cell r="AF36">
            <v>1397</v>
          </cell>
          <cell r="AG36">
            <v>1393.8600000000001</v>
          </cell>
          <cell r="AH36">
            <v>1390.64</v>
          </cell>
          <cell r="AI36">
            <v>1381.16</v>
          </cell>
          <cell r="AJ36">
            <v>1371.6000000000001</v>
          </cell>
          <cell r="AK36">
            <v>1358.9</v>
          </cell>
          <cell r="AL36">
            <v>1346.2</v>
          </cell>
          <cell r="AM36">
            <v>1322.38</v>
          </cell>
          <cell r="AN36">
            <v>1322.3798828125</v>
          </cell>
          <cell r="AO36">
            <v>1322.3798828125</v>
          </cell>
          <cell r="AP36">
            <v>1322.3798828125</v>
          </cell>
          <cell r="AQ36">
            <v>1322.3798828125</v>
          </cell>
          <cell r="AR36">
            <v>1322.3798828125</v>
          </cell>
          <cell r="AS36">
            <v>1322.3798828125</v>
          </cell>
          <cell r="AT36">
            <v>1322.3798828125</v>
          </cell>
          <cell r="AU36">
            <v>1322.3798828125</v>
          </cell>
          <cell r="AV36">
            <v>1322.3798828125</v>
          </cell>
          <cell r="AW36">
            <v>1401.7800000000002</v>
          </cell>
          <cell r="AX36">
            <v>1398.5800000000002</v>
          </cell>
          <cell r="AY36">
            <v>1392.22</v>
          </cell>
          <cell r="AZ36">
            <v>1384.3000000000002</v>
          </cell>
          <cell r="BA36">
            <v>1374.74</v>
          </cell>
          <cell r="BB36">
            <v>1363.68</v>
          </cell>
          <cell r="BC36">
            <v>1350.98</v>
          </cell>
          <cell r="BD36">
            <v>1331.92</v>
          </cell>
          <cell r="BE36">
            <v>1331.919921875</v>
          </cell>
          <cell r="BF36">
            <v>1331.919921875</v>
          </cell>
          <cell r="BG36">
            <v>1331.919921875</v>
          </cell>
        </row>
        <row r="37">
          <cell r="A37">
            <v>58</v>
          </cell>
          <cell r="B37">
            <v>1473.2</v>
          </cell>
          <cell r="C37">
            <v>12.7</v>
          </cell>
          <cell r="D37">
            <v>14.27</v>
          </cell>
          <cell r="E37">
            <v>17.48</v>
          </cell>
          <cell r="F37">
            <v>20.62</v>
          </cell>
          <cell r="G37">
            <v>25.4</v>
          </cell>
          <cell r="H37">
            <v>31.75</v>
          </cell>
          <cell r="I37">
            <v>38.89</v>
          </cell>
          <cell r="J37">
            <v>50.01</v>
          </cell>
          <cell r="T37">
            <v>10.31</v>
          </cell>
          <cell r="U37">
            <v>11.91</v>
          </cell>
          <cell r="V37">
            <v>15.09</v>
          </cell>
          <cell r="W37">
            <v>19.05</v>
          </cell>
          <cell r="X37">
            <v>24.61</v>
          </cell>
          <cell r="Y37">
            <v>30.18</v>
          </cell>
          <cell r="Z37">
            <v>37</v>
          </cell>
          <cell r="AA37">
            <v>47.62</v>
          </cell>
          <cell r="AF37">
            <v>1447.8</v>
          </cell>
          <cell r="AG37">
            <v>1444.66</v>
          </cell>
          <cell r="AH37">
            <v>1438.24</v>
          </cell>
          <cell r="AI37">
            <v>1431.96</v>
          </cell>
          <cell r="AJ37">
            <v>1422.4</v>
          </cell>
          <cell r="AK37">
            <v>1409.7</v>
          </cell>
          <cell r="AL37">
            <v>1395.42</v>
          </cell>
          <cell r="AM37">
            <v>1373.18</v>
          </cell>
          <cell r="AN37">
            <v>1373.1796875</v>
          </cell>
          <cell r="AO37">
            <v>1373.1796875</v>
          </cell>
          <cell r="AP37">
            <v>1373.1796875</v>
          </cell>
          <cell r="AQ37">
            <v>1373.1796875</v>
          </cell>
          <cell r="AR37">
            <v>1373.1796875</v>
          </cell>
          <cell r="AS37">
            <v>1373.1796875</v>
          </cell>
          <cell r="AT37">
            <v>1373.1796875</v>
          </cell>
          <cell r="AU37">
            <v>1373.1796875</v>
          </cell>
          <cell r="AV37">
            <v>1373.1796875</v>
          </cell>
          <cell r="AW37">
            <v>1452.5800000000002</v>
          </cell>
          <cell r="AX37">
            <v>1449.38</v>
          </cell>
          <cell r="AY37">
            <v>1443.02</v>
          </cell>
          <cell r="AZ37">
            <v>1435.1000000000001</v>
          </cell>
          <cell r="BA37">
            <v>1423.98</v>
          </cell>
          <cell r="BB37">
            <v>1412.8400000000001</v>
          </cell>
          <cell r="BC37">
            <v>1399.2</v>
          </cell>
          <cell r="BD37">
            <v>1377.96</v>
          </cell>
          <cell r="BE37">
            <v>1377.9599609375</v>
          </cell>
          <cell r="BF37">
            <v>1377.9599609375</v>
          </cell>
          <cell r="BG37">
            <v>1377.9599609375</v>
          </cell>
        </row>
        <row r="38">
          <cell r="A38">
            <v>60</v>
          </cell>
          <cell r="B38">
            <v>1524</v>
          </cell>
          <cell r="C38">
            <v>14.27</v>
          </cell>
          <cell r="D38">
            <v>14.27</v>
          </cell>
          <cell r="E38">
            <v>17.48</v>
          </cell>
          <cell r="F38">
            <v>22.23</v>
          </cell>
          <cell r="G38">
            <v>26.97</v>
          </cell>
          <cell r="H38">
            <v>32.54</v>
          </cell>
          <cell r="I38">
            <v>39.67</v>
          </cell>
          <cell r="J38">
            <v>50.01</v>
          </cell>
          <cell r="T38">
            <v>10.31</v>
          </cell>
          <cell r="U38">
            <v>12.7</v>
          </cell>
          <cell r="V38">
            <v>15.88</v>
          </cell>
          <cell r="W38">
            <v>20.62</v>
          </cell>
          <cell r="X38">
            <v>25.4</v>
          </cell>
          <cell r="Y38">
            <v>30.96</v>
          </cell>
          <cell r="Z38">
            <v>38.89</v>
          </cell>
          <cell r="AA38">
            <v>50.01</v>
          </cell>
          <cell r="AF38">
            <v>1495.46</v>
          </cell>
          <cell r="AG38">
            <v>1495.46</v>
          </cell>
          <cell r="AH38">
            <v>1489.04</v>
          </cell>
          <cell r="AI38">
            <v>1479.54</v>
          </cell>
          <cell r="AJ38">
            <v>1470.06</v>
          </cell>
          <cell r="AK38">
            <v>1458.92</v>
          </cell>
          <cell r="AL38">
            <v>1444.66</v>
          </cell>
          <cell r="AM38">
            <v>1423.98</v>
          </cell>
          <cell r="AN38">
            <v>1423.9794921875</v>
          </cell>
          <cell r="AO38">
            <v>1423.9794921875</v>
          </cell>
          <cell r="AP38">
            <v>1423.9794921875</v>
          </cell>
          <cell r="AQ38">
            <v>1423.9794921875</v>
          </cell>
          <cell r="AR38">
            <v>1423.9794921875</v>
          </cell>
          <cell r="AS38">
            <v>1423.9794921875</v>
          </cell>
          <cell r="AT38">
            <v>1423.9794921875</v>
          </cell>
          <cell r="AU38">
            <v>1423.9794921875</v>
          </cell>
          <cell r="AV38">
            <v>1423.9794921875</v>
          </cell>
          <cell r="AW38">
            <v>1503.38</v>
          </cell>
          <cell r="AX38">
            <v>1498.6</v>
          </cell>
          <cell r="AY38">
            <v>1492.24</v>
          </cell>
          <cell r="AZ38">
            <v>1482.76</v>
          </cell>
          <cell r="BA38">
            <v>1473.2</v>
          </cell>
          <cell r="BB38">
            <v>1462.08</v>
          </cell>
          <cell r="BC38">
            <v>1446.22</v>
          </cell>
          <cell r="BD38">
            <v>1423.98</v>
          </cell>
          <cell r="BE38">
            <v>1423.9794921875</v>
          </cell>
          <cell r="BF38">
            <v>1423.9794921875</v>
          </cell>
          <cell r="BG38">
            <v>1423.9794921875</v>
          </cell>
        </row>
        <row r="39">
          <cell r="A39">
            <v>62</v>
          </cell>
          <cell r="B39">
            <v>1575</v>
          </cell>
          <cell r="Q39">
            <v>15.9</v>
          </cell>
          <cell r="R39">
            <v>14.27</v>
          </cell>
          <cell r="AR39">
            <v>14.269996643066406</v>
          </cell>
          <cell r="AS39">
            <v>14.269996643066406</v>
          </cell>
          <cell r="AT39">
            <v>1543.2</v>
          </cell>
          <cell r="AU39">
            <v>1546.46</v>
          </cell>
          <cell r="AV39">
            <v>1546.4599609375</v>
          </cell>
        </row>
        <row r="40">
          <cell r="A40">
            <v>64</v>
          </cell>
          <cell r="B40">
            <v>1626</v>
          </cell>
          <cell r="Q40">
            <v>15.9</v>
          </cell>
          <cell r="R40">
            <v>14.27</v>
          </cell>
          <cell r="AF40">
            <v>14.269996643066406</v>
          </cell>
          <cell r="AG40">
            <v>14.269996643066406</v>
          </cell>
          <cell r="AH40">
            <v>14.269996643066406</v>
          </cell>
          <cell r="AI40">
            <v>14.269996643066406</v>
          </cell>
          <cell r="AR40">
            <v>14.269996643066406</v>
          </cell>
          <cell r="AS40">
            <v>14.269996643066406</v>
          </cell>
          <cell r="AT40">
            <v>1594.2</v>
          </cell>
          <cell r="AU40">
            <v>1597.46</v>
          </cell>
          <cell r="AV40">
            <v>1597.4599609375</v>
          </cell>
        </row>
        <row r="41">
          <cell r="A41">
            <v>66</v>
          </cell>
          <cell r="B41">
            <v>1677</v>
          </cell>
          <cell r="Q41">
            <v>18</v>
          </cell>
          <cell r="R41">
            <v>14.27</v>
          </cell>
          <cell r="AF41">
            <v>14.269996643066406</v>
          </cell>
          <cell r="AG41">
            <v>14.269996643066406</v>
          </cell>
          <cell r="AH41">
            <v>14.269996643066406</v>
          </cell>
          <cell r="AI41">
            <v>14.269996643066406</v>
          </cell>
          <cell r="AR41">
            <v>14.269996643066406</v>
          </cell>
          <cell r="AS41">
            <v>14.269996643066406</v>
          </cell>
          <cell r="AT41">
            <v>1641</v>
          </cell>
          <cell r="AU41">
            <v>1648.46</v>
          </cell>
          <cell r="AV41">
            <v>1648.4599609375</v>
          </cell>
        </row>
        <row r="42">
          <cell r="A42">
            <v>68</v>
          </cell>
          <cell r="B42">
            <v>1727</v>
          </cell>
          <cell r="Q42">
            <v>18</v>
          </cell>
          <cell r="R42">
            <v>14.27</v>
          </cell>
          <cell r="AF42">
            <v>14.269996643066406</v>
          </cell>
          <cell r="AG42">
            <v>14.269996643066406</v>
          </cell>
          <cell r="AH42">
            <v>14.269996643066406</v>
          </cell>
          <cell r="AI42">
            <v>14.269996643066406</v>
          </cell>
          <cell r="AR42">
            <v>14.269996643066406</v>
          </cell>
          <cell r="AS42">
            <v>14.269996643066406</v>
          </cell>
          <cell r="AT42">
            <v>1691</v>
          </cell>
          <cell r="AU42">
            <v>1698.46</v>
          </cell>
          <cell r="AV42">
            <v>1698.4599609375</v>
          </cell>
        </row>
        <row r="43">
          <cell r="A43">
            <v>70</v>
          </cell>
          <cell r="B43">
            <v>1778</v>
          </cell>
          <cell r="Q43">
            <v>18</v>
          </cell>
          <cell r="R43">
            <v>14.27</v>
          </cell>
          <cell r="AF43">
            <v>14.269996643066406</v>
          </cell>
          <cell r="AG43">
            <v>14.269996643066406</v>
          </cell>
          <cell r="AH43">
            <v>14.269996643066406</v>
          </cell>
          <cell r="AI43">
            <v>14.269996643066406</v>
          </cell>
          <cell r="AR43">
            <v>14.269996643066406</v>
          </cell>
          <cell r="AS43">
            <v>14.269996643066406</v>
          </cell>
          <cell r="AT43">
            <v>1742</v>
          </cell>
          <cell r="AU43">
            <v>1749.46</v>
          </cell>
          <cell r="AV43">
            <v>1749.4599609375</v>
          </cell>
        </row>
        <row r="44">
          <cell r="A44">
            <v>72</v>
          </cell>
          <cell r="B44">
            <v>1829</v>
          </cell>
          <cell r="Q44">
            <v>18</v>
          </cell>
          <cell r="R44">
            <v>14.27</v>
          </cell>
          <cell r="AF44">
            <v>14.269996643066406</v>
          </cell>
          <cell r="AG44">
            <v>14.269996643066406</v>
          </cell>
          <cell r="AH44">
            <v>14.269996643066406</v>
          </cell>
          <cell r="AI44">
            <v>14.269996643066406</v>
          </cell>
          <cell r="AR44">
            <v>14.269996643066406</v>
          </cell>
          <cell r="AS44">
            <v>14.269996643066406</v>
          </cell>
          <cell r="AT44">
            <v>1793</v>
          </cell>
          <cell r="AU44">
            <v>1800.46</v>
          </cell>
          <cell r="AV44">
            <v>1800.4599609375</v>
          </cell>
        </row>
        <row r="45">
          <cell r="A45">
            <v>74</v>
          </cell>
          <cell r="B45">
            <v>1880</v>
          </cell>
          <cell r="R45">
            <v>14.27</v>
          </cell>
          <cell r="AF45">
            <v>14.269996643066406</v>
          </cell>
          <cell r="AG45">
            <v>14.269996643066406</v>
          </cell>
          <cell r="AH45">
            <v>14.269996643066406</v>
          </cell>
          <cell r="AI45">
            <v>14.269996643066406</v>
          </cell>
          <cell r="AR45">
            <v>14.269996643066406</v>
          </cell>
          <cell r="AS45">
            <v>14.269996643066406</v>
          </cell>
          <cell r="AT45">
            <v>14.269996643066406</v>
          </cell>
          <cell r="AU45">
            <v>1851.46</v>
          </cell>
        </row>
        <row r="46">
          <cell r="A46">
            <v>76</v>
          </cell>
          <cell r="B46">
            <v>1930</v>
          </cell>
          <cell r="R46">
            <v>14.27</v>
          </cell>
          <cell r="AF46">
            <v>14.269996643066406</v>
          </cell>
          <cell r="AG46">
            <v>14.269996643066406</v>
          </cell>
          <cell r="AH46">
            <v>14.269996643066406</v>
          </cell>
          <cell r="AI46">
            <v>14.269996643066406</v>
          </cell>
          <cell r="AR46">
            <v>14.269996643066406</v>
          </cell>
          <cell r="AS46">
            <v>14.269996643066406</v>
          </cell>
          <cell r="AT46">
            <v>14.269996643066406</v>
          </cell>
          <cell r="AU46">
            <v>1901.46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H171"/>
  <sheetViews>
    <sheetView topLeftCell="A34" zoomScaleNormal="100" workbookViewId="0">
      <selection activeCell="D47" sqref="D47"/>
    </sheetView>
  </sheetViews>
  <sheetFormatPr defaultColWidth="9.109375" defaultRowHeight="13.2" x14ac:dyDescent="0.25"/>
  <cols>
    <col min="1" max="9" width="9.109375" style="8"/>
    <col min="10" max="10" width="9.109375" style="6"/>
    <col min="11" max="11" width="9.109375" style="7"/>
    <col min="12" max="12" width="9.109375" style="5"/>
    <col min="13" max="13" width="9.109375" style="6"/>
    <col min="14" max="14" width="9.109375" style="7"/>
    <col min="15" max="16384" width="9.109375" style="8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/>
    </row>
    <row r="2" spans="1:14" ht="15.6" x14ac:dyDescent="0.3">
      <c r="A2" s="9"/>
      <c r="B2" s="10"/>
      <c r="C2" s="11"/>
      <c r="D2" s="81" t="s">
        <v>0</v>
      </c>
      <c r="E2" s="81"/>
      <c r="F2" s="81"/>
      <c r="G2" s="81"/>
      <c r="H2" s="81"/>
      <c r="I2" s="11"/>
      <c r="J2" s="12"/>
      <c r="K2" s="13"/>
      <c r="L2" s="14"/>
      <c r="M2" s="12"/>
      <c r="N2" s="15"/>
    </row>
    <row r="3" spans="1:14" ht="12" customHeight="1" x14ac:dyDescent="0.3">
      <c r="A3" s="9"/>
      <c r="B3" s="10"/>
      <c r="C3" s="11"/>
      <c r="D3" s="11"/>
      <c r="E3" s="11"/>
      <c r="F3" s="11"/>
      <c r="G3" s="11"/>
      <c r="H3" s="16"/>
      <c r="I3" s="11"/>
      <c r="J3" s="12"/>
      <c r="K3" s="13"/>
      <c r="L3" s="14"/>
      <c r="M3" s="12"/>
      <c r="N3" s="15"/>
    </row>
    <row r="4" spans="1:14" ht="15.6" x14ac:dyDescent="0.3">
      <c r="A4" s="9"/>
      <c r="B4" s="10"/>
      <c r="C4" s="81" t="s">
        <v>1</v>
      </c>
      <c r="D4" s="81"/>
      <c r="E4" s="81"/>
      <c r="F4" s="81"/>
      <c r="G4" s="81"/>
      <c r="H4" s="81"/>
      <c r="I4" s="81"/>
      <c r="J4" s="12"/>
      <c r="K4" s="13"/>
      <c r="L4" s="14"/>
      <c r="M4" s="12"/>
      <c r="N4" s="15"/>
    </row>
    <row r="5" spans="1:14" ht="12" customHeight="1" x14ac:dyDescent="0.3">
      <c r="A5" s="9"/>
      <c r="B5" s="10"/>
      <c r="C5" s="11"/>
      <c r="D5" s="11"/>
      <c r="E5" s="11"/>
      <c r="F5" s="16"/>
      <c r="G5" s="11"/>
      <c r="H5" s="16"/>
      <c r="I5" s="11"/>
      <c r="J5" s="12"/>
      <c r="K5" s="13"/>
      <c r="L5" s="14"/>
      <c r="M5" s="12"/>
      <c r="N5" s="15"/>
    </row>
    <row r="6" spans="1:14" x14ac:dyDescent="0.25">
      <c r="A6" s="9"/>
      <c r="B6" s="11"/>
      <c r="C6" s="11"/>
      <c r="D6" s="11"/>
      <c r="E6" s="11"/>
      <c r="F6" s="11"/>
      <c r="G6" s="11"/>
      <c r="H6" s="11"/>
      <c r="I6" s="11"/>
      <c r="J6" s="12"/>
      <c r="K6" s="13"/>
    </row>
    <row r="7" spans="1:14" x14ac:dyDescent="0.25">
      <c r="A7" s="9"/>
      <c r="B7" s="17"/>
      <c r="C7" s="17"/>
      <c r="D7" s="17"/>
      <c r="E7" s="17"/>
      <c r="F7" s="17"/>
      <c r="G7" s="17"/>
      <c r="H7" s="17"/>
      <c r="I7" s="17"/>
      <c r="J7" s="18"/>
      <c r="K7" s="13"/>
    </row>
    <row r="8" spans="1:14" x14ac:dyDescent="0.25">
      <c r="A8" s="9"/>
      <c r="B8" s="17"/>
      <c r="C8" s="17"/>
      <c r="D8" s="17"/>
      <c r="E8" s="17"/>
      <c r="F8" s="17"/>
      <c r="G8" s="17"/>
      <c r="H8" s="17"/>
      <c r="I8" s="17"/>
      <c r="J8" s="18"/>
      <c r="K8" s="13"/>
    </row>
    <row r="9" spans="1:14" x14ac:dyDescent="0.25">
      <c r="A9" s="9"/>
      <c r="B9" s="17"/>
      <c r="C9" s="17"/>
      <c r="D9" s="17"/>
      <c r="E9" s="17"/>
      <c r="F9" s="17"/>
      <c r="G9" s="17"/>
      <c r="H9" s="17"/>
      <c r="I9" s="17"/>
      <c r="J9" s="18"/>
      <c r="K9" s="13"/>
    </row>
    <row r="10" spans="1:14" x14ac:dyDescent="0.25">
      <c r="A10" s="9"/>
      <c r="B10" s="17"/>
      <c r="C10" s="17"/>
      <c r="D10" s="17"/>
      <c r="E10" s="17"/>
      <c r="F10" s="17"/>
      <c r="G10" s="17"/>
      <c r="H10" s="17"/>
      <c r="I10" s="17"/>
      <c r="J10" s="18"/>
      <c r="K10" s="13"/>
    </row>
    <row r="11" spans="1:14" x14ac:dyDescent="0.25">
      <c r="A11" s="9"/>
      <c r="B11" s="17"/>
      <c r="C11" s="17"/>
      <c r="D11" s="17"/>
      <c r="E11" s="17"/>
      <c r="F11" s="17"/>
      <c r="G11" s="17"/>
      <c r="H11" s="17"/>
      <c r="I11" s="17"/>
      <c r="J11" s="18"/>
      <c r="K11" s="13"/>
    </row>
    <row r="12" spans="1:14" x14ac:dyDescent="0.25">
      <c r="A12" s="9"/>
      <c r="B12" s="17"/>
      <c r="C12" s="17"/>
      <c r="D12" s="17"/>
      <c r="E12" s="17"/>
      <c r="F12" s="17"/>
      <c r="G12" s="17"/>
      <c r="H12" s="17"/>
      <c r="I12" s="17"/>
      <c r="J12" s="18"/>
      <c r="K12" s="13"/>
    </row>
    <row r="13" spans="1:14" x14ac:dyDescent="0.25">
      <c r="A13" s="9"/>
      <c r="B13" s="17"/>
      <c r="C13" s="17"/>
      <c r="D13" s="17"/>
      <c r="E13" s="17"/>
      <c r="F13" s="17"/>
      <c r="G13" s="17"/>
      <c r="H13" s="17"/>
      <c r="I13" s="17"/>
      <c r="J13" s="18"/>
      <c r="K13" s="13"/>
    </row>
    <row r="14" spans="1:14" x14ac:dyDescent="0.25">
      <c r="A14" s="9"/>
      <c r="B14" s="17"/>
      <c r="C14" s="17"/>
      <c r="D14" s="17"/>
      <c r="E14" s="17"/>
      <c r="F14" s="17"/>
      <c r="G14" s="17"/>
      <c r="H14" s="17"/>
      <c r="I14" s="17"/>
      <c r="J14" s="18"/>
      <c r="K14" s="13"/>
    </row>
    <row r="15" spans="1:14" x14ac:dyDescent="0.25">
      <c r="A15" s="9"/>
      <c r="B15" s="17"/>
      <c r="C15" s="17"/>
      <c r="D15" s="17"/>
      <c r="E15" s="17"/>
      <c r="F15" s="17"/>
      <c r="G15" s="17"/>
      <c r="H15" s="17"/>
      <c r="I15" s="17"/>
      <c r="J15" s="18"/>
      <c r="K15" s="13"/>
    </row>
    <row r="16" spans="1:14" x14ac:dyDescent="0.25">
      <c r="A16" s="9"/>
      <c r="B16" s="17"/>
      <c r="C16" s="17"/>
      <c r="D16" s="17"/>
      <c r="E16" s="17"/>
      <c r="F16" s="17"/>
      <c r="G16" s="17"/>
      <c r="H16" s="17"/>
      <c r="I16" s="17"/>
      <c r="J16" s="18"/>
      <c r="K16" s="13"/>
    </row>
    <row r="17" spans="1:11" x14ac:dyDescent="0.25">
      <c r="A17" s="9"/>
      <c r="B17" s="17"/>
      <c r="C17" s="17"/>
      <c r="D17" s="17"/>
      <c r="E17" s="17"/>
      <c r="F17" s="17"/>
      <c r="G17" s="17"/>
      <c r="H17" s="17"/>
      <c r="I17" s="17"/>
      <c r="J17" s="18"/>
      <c r="K17" s="13"/>
    </row>
    <row r="18" spans="1:11" x14ac:dyDescent="0.25">
      <c r="A18" s="9"/>
      <c r="B18" s="17"/>
      <c r="C18" s="17"/>
      <c r="D18" s="17"/>
      <c r="E18" s="17"/>
      <c r="F18" s="17"/>
      <c r="G18" s="17"/>
      <c r="H18" s="17"/>
      <c r="I18" s="17"/>
      <c r="J18" s="18"/>
      <c r="K18" s="13"/>
    </row>
    <row r="19" spans="1:11" x14ac:dyDescent="0.25">
      <c r="A19" s="9"/>
      <c r="B19" s="17"/>
      <c r="C19" s="17"/>
      <c r="D19" s="17"/>
      <c r="E19" s="17"/>
      <c r="F19" s="17"/>
      <c r="G19" s="17"/>
      <c r="H19" s="17"/>
      <c r="I19" s="17"/>
      <c r="J19" s="18"/>
      <c r="K19" s="13"/>
    </row>
    <row r="20" spans="1:11" x14ac:dyDescent="0.25">
      <c r="A20" s="9"/>
      <c r="B20" s="17"/>
      <c r="C20" s="17"/>
      <c r="D20" s="17"/>
      <c r="E20" s="17"/>
      <c r="F20" s="17"/>
      <c r="G20" s="17"/>
      <c r="H20" s="17"/>
      <c r="I20" s="17"/>
      <c r="J20" s="18"/>
      <c r="K20" s="13"/>
    </row>
    <row r="21" spans="1:11" x14ac:dyDescent="0.25">
      <c r="A21" s="9"/>
      <c r="B21" s="17"/>
      <c r="C21" s="17"/>
      <c r="D21" s="17"/>
      <c r="E21" s="17"/>
      <c r="F21" s="17"/>
      <c r="G21" s="17"/>
      <c r="H21" s="17"/>
      <c r="I21" s="17"/>
      <c r="J21" s="18"/>
      <c r="K21" s="13"/>
    </row>
    <row r="22" spans="1:11" x14ac:dyDescent="0.25">
      <c r="A22" s="9"/>
      <c r="B22" s="17"/>
      <c r="C22" s="17"/>
      <c r="D22" s="17"/>
      <c r="E22" s="17"/>
      <c r="F22" s="17"/>
      <c r="G22" s="17"/>
      <c r="H22" s="17"/>
      <c r="I22" s="17"/>
      <c r="J22" s="18"/>
      <c r="K22" s="13"/>
    </row>
    <row r="23" spans="1:11" x14ac:dyDescent="0.25">
      <c r="A23" s="9"/>
      <c r="B23" s="17"/>
      <c r="C23" s="17"/>
      <c r="D23" s="17"/>
      <c r="E23" s="17"/>
      <c r="F23" s="17"/>
      <c r="G23" s="17"/>
      <c r="H23" s="17"/>
      <c r="I23" s="17"/>
      <c r="J23" s="18"/>
      <c r="K23" s="13"/>
    </row>
    <row r="24" spans="1:11" x14ac:dyDescent="0.25">
      <c r="A24" s="9"/>
      <c r="B24" s="11"/>
      <c r="C24" s="11"/>
      <c r="D24" s="11"/>
      <c r="E24" s="11"/>
      <c r="F24" s="11"/>
      <c r="G24" s="11"/>
      <c r="H24" s="11"/>
      <c r="I24" s="11"/>
      <c r="J24" s="12"/>
      <c r="K24" s="13"/>
    </row>
    <row r="25" spans="1:11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2"/>
      <c r="K25" s="13"/>
    </row>
    <row r="26" spans="1:11" x14ac:dyDescent="0.25">
      <c r="A26" s="9"/>
      <c r="B26" s="78" t="s">
        <v>2</v>
      </c>
      <c r="C26" s="79"/>
      <c r="D26" s="80"/>
      <c r="E26" s="11"/>
      <c r="F26" s="11"/>
      <c r="G26" s="11"/>
      <c r="H26" s="78" t="s">
        <v>3</v>
      </c>
      <c r="I26" s="79"/>
      <c r="J26" s="80"/>
      <c r="K26" s="19"/>
    </row>
    <row r="27" spans="1:11" x14ac:dyDescent="0.25">
      <c r="A27" s="9"/>
      <c r="B27" s="11"/>
      <c r="C27" s="11"/>
      <c r="D27" s="11"/>
      <c r="E27" s="11"/>
      <c r="F27" s="11"/>
      <c r="G27" s="11"/>
      <c r="H27" s="14"/>
      <c r="I27" s="12"/>
      <c r="J27" s="20"/>
      <c r="K27" s="13"/>
    </row>
    <row r="28" spans="1:11" ht="15.6" x14ac:dyDescent="0.25">
      <c r="A28" s="9"/>
      <c r="B28" s="12" t="s">
        <v>4</v>
      </c>
      <c r="C28" s="21">
        <v>10.4</v>
      </c>
      <c r="D28" s="14" t="s">
        <v>5</v>
      </c>
      <c r="E28" s="11"/>
      <c r="F28" s="11"/>
      <c r="G28" s="11"/>
      <c r="H28" s="12" t="s">
        <v>6</v>
      </c>
      <c r="I28" s="15" t="e">
        <f>+D79+H81+L79+L87+L127</f>
        <v>#DIV/0!</v>
      </c>
      <c r="J28" s="14" t="s">
        <v>7</v>
      </c>
      <c r="K28" s="13"/>
    </row>
    <row r="29" spans="1:11" x14ac:dyDescent="0.25">
      <c r="A29" s="9"/>
      <c r="B29" s="12"/>
      <c r="C29" s="15"/>
      <c r="D29" s="14"/>
      <c r="E29" s="11"/>
      <c r="F29" s="11"/>
      <c r="G29" s="11"/>
      <c r="H29" s="12"/>
      <c r="I29" s="10"/>
      <c r="J29" s="11"/>
      <c r="K29" s="13"/>
    </row>
    <row r="30" spans="1:11" ht="12.75" customHeight="1" x14ac:dyDescent="0.25">
      <c r="A30" s="9"/>
      <c r="B30" s="12" t="s">
        <v>8</v>
      </c>
      <c r="C30" s="21">
        <v>3.6</v>
      </c>
      <c r="D30" s="14" t="s">
        <v>5</v>
      </c>
      <c r="E30" s="11"/>
      <c r="F30" s="11"/>
      <c r="G30" s="11"/>
      <c r="H30" s="22" t="s">
        <v>9</v>
      </c>
      <c r="I30" s="23" t="e">
        <f>+MAX(L136,L138)/I28*100</f>
        <v>#DIV/0!</v>
      </c>
      <c r="J30" s="24" t="s">
        <v>10</v>
      </c>
      <c r="K30" s="13"/>
    </row>
    <row r="31" spans="1:11" x14ac:dyDescent="0.25">
      <c r="A31" s="9"/>
      <c r="B31" s="12"/>
      <c r="C31" s="15"/>
      <c r="D31" s="14"/>
      <c r="E31" s="11"/>
      <c r="F31" s="11"/>
      <c r="G31" s="11"/>
      <c r="K31" s="13"/>
    </row>
    <row r="32" spans="1:11" x14ac:dyDescent="0.25">
      <c r="A32" s="9"/>
      <c r="B32" s="12" t="s">
        <v>11</v>
      </c>
      <c r="C32" s="21">
        <v>0</v>
      </c>
      <c r="D32" s="14" t="s">
        <v>5</v>
      </c>
      <c r="E32" s="11"/>
      <c r="F32" s="11"/>
      <c r="G32" s="11"/>
      <c r="K32" s="13"/>
    </row>
    <row r="33" spans="1:13" x14ac:dyDescent="0.25">
      <c r="A33" s="9"/>
      <c r="B33" s="14"/>
      <c r="C33" s="12"/>
      <c r="D33" s="15"/>
      <c r="E33" s="11"/>
      <c r="F33" s="11"/>
      <c r="G33" s="11"/>
      <c r="H33" s="11"/>
      <c r="I33" s="11"/>
      <c r="J33" s="12"/>
      <c r="K33" s="13"/>
    </row>
    <row r="34" spans="1:13" ht="15.6" x14ac:dyDescent="0.25">
      <c r="A34" s="9"/>
      <c r="B34" s="6" t="s">
        <v>12</v>
      </c>
      <c r="C34" s="21">
        <v>0</v>
      </c>
      <c r="D34" s="14" t="s">
        <v>5</v>
      </c>
      <c r="E34" s="11"/>
      <c r="F34" s="11"/>
      <c r="G34" s="11"/>
      <c r="H34" s="12" t="s">
        <v>13</v>
      </c>
      <c r="I34" s="25" t="e">
        <f>+D87+H87+L79+L87+Q127</f>
        <v>#DIV/0!</v>
      </c>
      <c r="J34" s="10" t="s">
        <v>14</v>
      </c>
      <c r="K34" s="13"/>
    </row>
    <row r="35" spans="1:13" x14ac:dyDescent="0.25">
      <c r="A35" s="9"/>
      <c r="B35" s="6"/>
      <c r="D35" s="14"/>
      <c r="E35" s="11"/>
      <c r="F35" s="11"/>
      <c r="G35" s="11"/>
      <c r="H35" s="11"/>
      <c r="I35" s="11"/>
      <c r="J35" s="12"/>
      <c r="K35" s="13"/>
    </row>
    <row r="36" spans="1:13" x14ac:dyDescent="0.25">
      <c r="A36" s="9"/>
      <c r="B36" s="6" t="s">
        <v>15</v>
      </c>
      <c r="C36" s="21">
        <v>0</v>
      </c>
      <c r="D36" s="14" t="s">
        <v>5</v>
      </c>
      <c r="E36" s="11"/>
      <c r="F36" s="11"/>
      <c r="G36" s="11"/>
      <c r="H36" s="22" t="s">
        <v>9</v>
      </c>
      <c r="I36" s="23" t="e">
        <f>+MAX(Q136,Q138)/I34*100</f>
        <v>#DIV/0!</v>
      </c>
      <c r="J36" s="24" t="s">
        <v>10</v>
      </c>
      <c r="K36" s="13"/>
    </row>
    <row r="37" spans="1:13" x14ac:dyDescent="0.25">
      <c r="A37" s="9"/>
      <c r="B37" s="12"/>
      <c r="C37" s="11"/>
      <c r="D37" s="14"/>
      <c r="E37" s="11"/>
      <c r="F37" s="11"/>
      <c r="G37" s="11"/>
      <c r="H37" s="11"/>
      <c r="I37" s="11"/>
      <c r="J37" s="12"/>
      <c r="K37" s="13"/>
    </row>
    <row r="38" spans="1:13" x14ac:dyDescent="0.25">
      <c r="A38" s="9"/>
      <c r="B38" s="12" t="s">
        <v>16</v>
      </c>
      <c r="C38" s="21">
        <f>+C36/4</f>
        <v>0</v>
      </c>
      <c r="D38" s="14" t="s">
        <v>5</v>
      </c>
      <c r="E38" s="11"/>
      <c r="G38" s="11"/>
      <c r="H38" s="11"/>
      <c r="I38" s="11"/>
      <c r="J38" s="12"/>
      <c r="K38" s="13"/>
    </row>
    <row r="39" spans="1:13" x14ac:dyDescent="0.25">
      <c r="A39" s="9"/>
      <c r="B39" s="11"/>
      <c r="C39" s="11"/>
      <c r="D39" s="11"/>
      <c r="E39" s="11"/>
      <c r="F39" s="26" t="str">
        <f>+IF(D100="OK",IF(D101="OK","",D103),D103)</f>
        <v/>
      </c>
      <c r="G39" s="11"/>
      <c r="H39" s="11"/>
      <c r="I39" s="11"/>
      <c r="J39" s="12"/>
      <c r="K39" s="13"/>
    </row>
    <row r="40" spans="1:13" x14ac:dyDescent="0.25">
      <c r="A40" s="9"/>
      <c r="B40" s="12" t="s">
        <v>17</v>
      </c>
      <c r="C40" s="21">
        <v>1</v>
      </c>
      <c r="D40" s="14" t="s">
        <v>5</v>
      </c>
      <c r="E40" s="11"/>
      <c r="F40" s="27" t="str">
        <f>+IF(C40&gt;C30,"CHECK H VALUE","")</f>
        <v/>
      </c>
      <c r="G40" s="11"/>
      <c r="H40" s="11"/>
      <c r="I40" s="11"/>
      <c r="J40" s="12"/>
      <c r="K40" s="13"/>
    </row>
    <row r="41" spans="1:13" x14ac:dyDescent="0.25">
      <c r="A41" s="9"/>
      <c r="B41" s="11"/>
      <c r="C41" s="11"/>
      <c r="D41" s="11"/>
      <c r="E41" s="11"/>
      <c r="F41" s="11"/>
      <c r="G41" s="11"/>
      <c r="H41" s="11"/>
      <c r="I41" s="11"/>
      <c r="J41" s="12"/>
      <c r="K41" s="13"/>
    </row>
    <row r="42" spans="1:13" x14ac:dyDescent="0.25">
      <c r="A42" s="9"/>
      <c r="B42" s="11"/>
      <c r="C42" s="11"/>
      <c r="D42" s="11"/>
      <c r="E42" s="11"/>
      <c r="F42" s="11"/>
      <c r="G42" s="11"/>
      <c r="H42" s="11"/>
      <c r="I42" s="11"/>
      <c r="J42" s="12"/>
      <c r="K42" s="28"/>
    </row>
    <row r="43" spans="1:13" x14ac:dyDescent="0.25">
      <c r="A43" s="9"/>
      <c r="B43" s="78" t="s">
        <v>18</v>
      </c>
      <c r="C43" s="79"/>
      <c r="D43" s="79"/>
      <c r="E43" s="79"/>
      <c r="F43" s="79"/>
      <c r="G43" s="79"/>
      <c r="H43" s="79"/>
      <c r="I43" s="79"/>
      <c r="J43" s="80"/>
      <c r="K43" s="13"/>
    </row>
    <row r="44" spans="1:13" x14ac:dyDescent="0.25">
      <c r="A44" s="9"/>
      <c r="B44" s="11"/>
      <c r="C44" s="11"/>
      <c r="D44" s="11"/>
      <c r="E44" s="11"/>
      <c r="F44" s="11"/>
      <c r="G44" s="11"/>
      <c r="H44" s="11"/>
      <c r="I44" s="11"/>
      <c r="J44" s="12"/>
      <c r="K44" s="13"/>
    </row>
    <row r="45" spans="1:13" x14ac:dyDescent="0.25">
      <c r="A45" s="9"/>
      <c r="B45" s="11"/>
      <c r="C45" s="11"/>
      <c r="D45" s="29" t="s">
        <v>19</v>
      </c>
      <c r="E45" s="11"/>
      <c r="F45" s="11"/>
      <c r="G45" s="14"/>
      <c r="H45" s="25" t="s">
        <v>20</v>
      </c>
      <c r="I45" s="20"/>
      <c r="J45" s="12"/>
      <c r="K45" s="13"/>
    </row>
    <row r="46" spans="1:13" x14ac:dyDescent="0.25">
      <c r="A46" s="9"/>
      <c r="B46" s="11"/>
      <c r="C46" s="11"/>
      <c r="D46" s="11"/>
      <c r="E46" s="11"/>
      <c r="F46" s="11"/>
      <c r="G46" s="14"/>
      <c r="H46" s="12"/>
      <c r="I46" s="15"/>
      <c r="J46" s="12"/>
      <c r="K46" s="13"/>
    </row>
    <row r="47" spans="1:13" ht="15.6" x14ac:dyDescent="0.25">
      <c r="A47" s="9"/>
      <c r="B47" s="11"/>
      <c r="C47" s="12" t="s">
        <v>6</v>
      </c>
      <c r="D47" s="7">
        <f>+D79</f>
        <v>105.85910605536168</v>
      </c>
      <c r="E47" s="14" t="s">
        <v>7</v>
      </c>
      <c r="F47" s="11"/>
      <c r="G47" s="12" t="s">
        <v>6</v>
      </c>
      <c r="H47" s="7">
        <f>+H81</f>
        <v>0</v>
      </c>
      <c r="I47" s="14" t="s">
        <v>7</v>
      </c>
      <c r="J47" s="12"/>
      <c r="K47" s="13"/>
      <c r="M47" s="30"/>
    </row>
    <row r="48" spans="1:13" x14ac:dyDescent="0.25">
      <c r="A48" s="9"/>
      <c r="B48" s="11"/>
      <c r="C48" s="12"/>
      <c r="E48" s="14"/>
      <c r="F48" s="11"/>
      <c r="G48" s="12"/>
      <c r="I48" s="14"/>
      <c r="J48" s="12"/>
      <c r="K48" s="13"/>
      <c r="M48" s="30"/>
    </row>
    <row r="49" spans="1:13" x14ac:dyDescent="0.25">
      <c r="A49" s="9"/>
      <c r="B49" s="11"/>
      <c r="C49" s="12" t="s">
        <v>21</v>
      </c>
      <c r="D49" s="7">
        <f>+D81</f>
        <v>0.27777777777777779</v>
      </c>
      <c r="E49" s="14" t="s">
        <v>22</v>
      </c>
      <c r="F49" s="11"/>
      <c r="G49" s="12" t="s">
        <v>21</v>
      </c>
      <c r="H49" s="7">
        <f>+H83</f>
        <v>0.27777777777777779</v>
      </c>
      <c r="I49" s="14" t="s">
        <v>22</v>
      </c>
      <c r="J49" s="12"/>
      <c r="K49" s="13"/>
      <c r="M49" s="30"/>
    </row>
    <row r="50" spans="1:13" x14ac:dyDescent="0.25">
      <c r="A50" s="9"/>
      <c r="B50" s="11"/>
      <c r="C50" s="12"/>
      <c r="D50" s="15"/>
      <c r="E50" s="14"/>
      <c r="F50" s="11"/>
      <c r="G50" s="12"/>
      <c r="I50" s="14"/>
      <c r="J50" s="12"/>
      <c r="K50" s="13"/>
      <c r="M50" s="30"/>
    </row>
    <row r="51" spans="1:13" x14ac:dyDescent="0.25">
      <c r="A51" s="9"/>
      <c r="B51" s="11"/>
      <c r="C51" s="12" t="s">
        <v>23</v>
      </c>
      <c r="D51" s="7">
        <f>+D85</f>
        <v>0.22667042756122802</v>
      </c>
      <c r="E51" s="14" t="s">
        <v>22</v>
      </c>
      <c r="F51" s="11"/>
      <c r="G51" s="12" t="s">
        <v>23</v>
      </c>
      <c r="H51" s="7">
        <f>+H85</f>
        <v>0.18861454046639237</v>
      </c>
      <c r="I51" s="14" t="s">
        <v>22</v>
      </c>
      <c r="J51" s="12"/>
      <c r="K51" s="13"/>
    </row>
    <row r="52" spans="1:13" x14ac:dyDescent="0.25">
      <c r="A52" s="9"/>
      <c r="B52" s="11"/>
      <c r="C52" s="12"/>
      <c r="D52" s="15"/>
      <c r="E52" s="14"/>
      <c r="F52" s="11"/>
      <c r="G52" s="12"/>
      <c r="H52" s="15"/>
      <c r="I52" s="14"/>
      <c r="J52" s="12"/>
      <c r="K52" s="13"/>
    </row>
    <row r="53" spans="1:13" x14ac:dyDescent="0.25">
      <c r="A53" s="9"/>
      <c r="B53" s="11"/>
      <c r="C53" s="11"/>
      <c r="D53" s="11"/>
      <c r="E53" s="11"/>
      <c r="F53" s="11"/>
      <c r="G53" s="11"/>
      <c r="H53" s="11"/>
      <c r="I53" s="14"/>
      <c r="J53" s="12"/>
      <c r="K53" s="13"/>
    </row>
    <row r="54" spans="1:13" x14ac:dyDescent="0.25">
      <c r="A54" s="9"/>
      <c r="B54" s="11"/>
      <c r="J54" s="12"/>
      <c r="K54" s="13"/>
    </row>
    <row r="55" spans="1:13" x14ac:dyDescent="0.25">
      <c r="A55" s="9"/>
      <c r="B55" s="11"/>
      <c r="C55" s="11"/>
      <c r="D55" s="11"/>
      <c r="E55" s="11"/>
      <c r="F55" s="29" t="s">
        <v>24</v>
      </c>
      <c r="G55" s="29"/>
      <c r="H55" s="11"/>
      <c r="I55" s="11"/>
      <c r="J55" s="12"/>
      <c r="K55" s="13"/>
    </row>
    <row r="56" spans="1:13" x14ac:dyDescent="0.25">
      <c r="A56" s="9"/>
      <c r="E56" s="11"/>
      <c r="F56" s="11"/>
      <c r="G56" s="11"/>
      <c r="H56" s="29"/>
      <c r="I56" s="11"/>
      <c r="J56" s="12"/>
      <c r="K56" s="13"/>
    </row>
    <row r="57" spans="1:13" ht="15.6" x14ac:dyDescent="0.25">
      <c r="A57" s="9"/>
      <c r="C57" s="12" t="s">
        <v>25</v>
      </c>
      <c r="D57" s="7">
        <f>+L79</f>
        <v>0</v>
      </c>
      <c r="E57" s="14" t="s">
        <v>7</v>
      </c>
      <c r="G57" s="12" t="s">
        <v>26</v>
      </c>
      <c r="H57" s="31">
        <f>+L127</f>
        <v>0</v>
      </c>
      <c r="I57" s="14" t="s">
        <v>7</v>
      </c>
      <c r="J57" s="12"/>
      <c r="K57" s="13"/>
    </row>
    <row r="58" spans="1:13" x14ac:dyDescent="0.25">
      <c r="A58" s="9"/>
      <c r="C58" s="32"/>
      <c r="D58" s="11"/>
      <c r="E58" s="11"/>
      <c r="H58" s="11"/>
      <c r="I58" s="14"/>
      <c r="J58" s="12"/>
      <c r="K58" s="13"/>
    </row>
    <row r="59" spans="1:13" ht="15.6" x14ac:dyDescent="0.25">
      <c r="A59" s="9"/>
      <c r="B59" s="11"/>
      <c r="C59" s="12" t="s">
        <v>27</v>
      </c>
      <c r="D59" s="15" t="e">
        <f>+L87</f>
        <v>#DIV/0!</v>
      </c>
      <c r="E59" s="14" t="s">
        <v>7</v>
      </c>
      <c r="F59" s="11"/>
      <c r="G59" s="12" t="s">
        <v>28</v>
      </c>
      <c r="H59" s="31">
        <f>+Q127</f>
        <v>0</v>
      </c>
      <c r="I59" s="14" t="s">
        <v>7</v>
      </c>
      <c r="J59" s="12"/>
      <c r="K59" s="13"/>
    </row>
    <row r="60" spans="1:13" x14ac:dyDescent="0.25">
      <c r="A60" s="9"/>
      <c r="B60" s="11"/>
      <c r="G60" s="12"/>
      <c r="H60" s="33"/>
      <c r="I60" s="14"/>
      <c r="J60" s="12"/>
      <c r="K60" s="13"/>
    </row>
    <row r="61" spans="1:13" x14ac:dyDescent="0.25">
      <c r="A61" s="9"/>
      <c r="B61" s="11"/>
      <c r="F61" s="11"/>
      <c r="G61" s="11"/>
      <c r="H61" s="11"/>
      <c r="I61" s="11"/>
      <c r="J61" s="12"/>
      <c r="K61" s="13"/>
    </row>
    <row r="62" spans="1:13" x14ac:dyDescent="0.25">
      <c r="A62" s="9"/>
      <c r="B62" s="11"/>
      <c r="C62" s="11"/>
      <c r="H62" s="11"/>
      <c r="I62" s="11"/>
      <c r="J62" s="12"/>
      <c r="K62" s="13"/>
    </row>
    <row r="63" spans="1:13" x14ac:dyDescent="0.25">
      <c r="A63" s="34"/>
      <c r="B63" s="35"/>
      <c r="C63" s="35"/>
      <c r="D63" s="35"/>
      <c r="E63" s="35"/>
      <c r="F63" s="35"/>
      <c r="G63" s="35"/>
      <c r="H63" s="35"/>
      <c r="I63" s="35"/>
      <c r="J63" s="36"/>
      <c r="K63" s="37"/>
    </row>
    <row r="75" spans="2:14" x14ac:dyDescent="0.25">
      <c r="B75" s="78" t="s">
        <v>18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80"/>
    </row>
    <row r="77" spans="2:14" x14ac:dyDescent="0.25">
      <c r="D77" s="29" t="s">
        <v>19</v>
      </c>
      <c r="H77" s="25" t="s">
        <v>20</v>
      </c>
      <c r="L77" s="25" t="s">
        <v>29</v>
      </c>
    </row>
    <row r="79" spans="2:14" ht="15.6" x14ac:dyDescent="0.25">
      <c r="C79" s="12" t="s">
        <v>6</v>
      </c>
      <c r="D79" s="15">
        <f>+PI()*C28*C30^2/4</f>
        <v>105.85910605536168</v>
      </c>
      <c r="E79" s="14" t="s">
        <v>7</v>
      </c>
      <c r="G79" s="12" t="s">
        <v>30</v>
      </c>
      <c r="H79" s="38">
        <f>2*C32/C30</f>
        <v>0</v>
      </c>
      <c r="I79" s="39" t="s">
        <v>22</v>
      </c>
      <c r="K79" s="12" t="s">
        <v>25</v>
      </c>
      <c r="L79" s="15">
        <f>+PI()*C36^2/4*C34</f>
        <v>0</v>
      </c>
      <c r="M79" s="14" t="s">
        <v>7</v>
      </c>
    </row>
    <row r="80" spans="2:14" x14ac:dyDescent="0.25">
      <c r="C80" s="12"/>
      <c r="D80" s="15"/>
      <c r="E80" s="14"/>
    </row>
    <row r="81" spans="3:62" ht="15.6" x14ac:dyDescent="0.25">
      <c r="C81" s="12" t="s">
        <v>21</v>
      </c>
      <c r="D81" s="15">
        <f>+C40/C30</f>
        <v>0.27777777777777779</v>
      </c>
      <c r="E81" s="14" t="s">
        <v>22</v>
      </c>
      <c r="G81" s="12" t="s">
        <v>6</v>
      </c>
      <c r="H81" s="15">
        <f>+PI()*H79*C30^3/6</f>
        <v>0</v>
      </c>
      <c r="I81" s="14" t="s">
        <v>7</v>
      </c>
    </row>
    <row r="82" spans="3:62" x14ac:dyDescent="0.25">
      <c r="H82" s="15"/>
      <c r="I82" s="14"/>
    </row>
    <row r="83" spans="3:62" x14ac:dyDescent="0.25">
      <c r="C83" s="12" t="s">
        <v>31</v>
      </c>
      <c r="D83" s="15">
        <f>+ACOS((C30/2-C40)/(C30/2))</f>
        <v>1.1102423351135742</v>
      </c>
      <c r="E83" s="14" t="s">
        <v>32</v>
      </c>
      <c r="F83" s="11"/>
      <c r="G83" s="12" t="s">
        <v>21</v>
      </c>
      <c r="H83" s="15">
        <f>+D81</f>
        <v>0.27777777777777779</v>
      </c>
      <c r="I83" s="14" t="s">
        <v>22</v>
      </c>
      <c r="L83" s="25" t="s">
        <v>33</v>
      </c>
      <c r="N83" s="8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</row>
    <row r="84" spans="3:62" x14ac:dyDescent="0.25">
      <c r="G84" s="12"/>
      <c r="H84" s="15"/>
      <c r="I84" s="14"/>
      <c r="K84" s="12"/>
      <c r="L84" s="8"/>
      <c r="M84" s="39"/>
      <c r="N84" s="8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</row>
    <row r="85" spans="3:62" x14ac:dyDescent="0.25">
      <c r="C85" s="12" t="s">
        <v>23</v>
      </c>
      <c r="D85" s="15">
        <f>+(D83-SIN(D83)*COS(D83))/PI()</f>
        <v>0.22667042756122802</v>
      </c>
      <c r="E85" s="14" t="s">
        <v>22</v>
      </c>
      <c r="G85" s="12" t="s">
        <v>23</v>
      </c>
      <c r="H85" s="15">
        <f>+H83^2*(3-2*H83)</f>
        <v>0.18861454046639237</v>
      </c>
      <c r="I85" s="14" t="s">
        <v>22</v>
      </c>
      <c r="K85" s="12" t="s">
        <v>30</v>
      </c>
      <c r="L85" s="38" t="e">
        <f>2*C38/C36</f>
        <v>#DIV/0!</v>
      </c>
      <c r="M85" s="39" t="s">
        <v>22</v>
      </c>
      <c r="N85" s="8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</row>
    <row r="86" spans="3:62" x14ac:dyDescent="0.25">
      <c r="K86" s="12"/>
      <c r="L86" s="8"/>
      <c r="M86" s="8"/>
      <c r="N86" s="8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</row>
    <row r="87" spans="3:62" ht="15.6" x14ac:dyDescent="0.25">
      <c r="C87" s="12" t="s">
        <v>13</v>
      </c>
      <c r="D87" s="25">
        <f>+D79*D85</f>
        <v>23.995128830818214</v>
      </c>
      <c r="E87" s="10" t="s">
        <v>14</v>
      </c>
      <c r="F87" s="11"/>
      <c r="G87" s="12" t="s">
        <v>13</v>
      </c>
      <c r="H87" s="25">
        <f>+H81*H85</f>
        <v>0</v>
      </c>
      <c r="I87" s="10" t="s">
        <v>14</v>
      </c>
      <c r="K87" s="29" t="s">
        <v>27</v>
      </c>
      <c r="L87" s="15" t="e">
        <f>+PI()*L85*C36^3/6/2</f>
        <v>#DIV/0!</v>
      </c>
      <c r="M87" s="14" t="s">
        <v>7</v>
      </c>
      <c r="N87" s="8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</row>
    <row r="88" spans="3:62" x14ac:dyDescent="0.25">
      <c r="K88" s="12"/>
      <c r="L88" s="8"/>
      <c r="M88" s="10"/>
      <c r="N88" s="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</row>
    <row r="89" spans="3:62" x14ac:dyDescent="0.25">
      <c r="K89" s="12"/>
      <c r="L89" s="8"/>
      <c r="M89" s="15"/>
      <c r="N89" s="8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</row>
    <row r="90" spans="3:62" x14ac:dyDescent="0.25">
      <c r="K90" s="12"/>
      <c r="L90" s="8"/>
      <c r="M90" s="11"/>
      <c r="N90" s="8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</row>
    <row r="91" spans="3:62" x14ac:dyDescent="0.25">
      <c r="C91" s="12"/>
      <c r="D91" s="40" t="s">
        <v>34</v>
      </c>
      <c r="G91" s="12"/>
      <c r="K91" s="6"/>
      <c r="L91" s="25" t="s">
        <v>35</v>
      </c>
      <c r="M91" s="8"/>
      <c r="N91" s="8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</row>
    <row r="92" spans="3:62" x14ac:dyDescent="0.25">
      <c r="C92" s="12"/>
      <c r="G92" s="12"/>
      <c r="K92" s="6"/>
      <c r="L92" s="8"/>
      <c r="M92" s="8"/>
      <c r="N92" s="8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</row>
    <row r="93" spans="3:62" x14ac:dyDescent="0.25">
      <c r="C93" s="41" t="s">
        <v>36</v>
      </c>
      <c r="D93" s="8" t="str">
        <f>+IF(C28&lt;0,"A","OK")</f>
        <v>OK</v>
      </c>
      <c r="K93" s="6" t="s">
        <v>37</v>
      </c>
      <c r="L93" s="8">
        <f>+C30/2</f>
        <v>1.8</v>
      </c>
      <c r="M93" s="5" t="s">
        <v>5</v>
      </c>
      <c r="N93" s="8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</row>
    <row r="94" spans="3:62" x14ac:dyDescent="0.25">
      <c r="C94" s="41" t="s">
        <v>38</v>
      </c>
      <c r="D94" s="8" t="str">
        <f>+IF(C30&lt;0,"A","OK")</f>
        <v>OK</v>
      </c>
      <c r="K94" s="6"/>
      <c r="L94" s="8"/>
      <c r="M94" s="5"/>
      <c r="N94" s="8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</row>
    <row r="95" spans="3:62" x14ac:dyDescent="0.25">
      <c r="C95" s="41" t="s">
        <v>39</v>
      </c>
      <c r="D95" s="8" t="str">
        <f>+IF(C32&lt;0,"A","OK")</f>
        <v>OK</v>
      </c>
      <c r="K95" s="6" t="s">
        <v>40</v>
      </c>
      <c r="L95" s="8">
        <f>+C36/2</f>
        <v>0</v>
      </c>
      <c r="M95" s="5" t="s">
        <v>5</v>
      </c>
      <c r="N95" s="8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</row>
    <row r="96" spans="3:62" x14ac:dyDescent="0.25">
      <c r="C96" s="41" t="s">
        <v>41</v>
      </c>
      <c r="D96" s="8" t="str">
        <f>+IF(C34&lt;0,"A","OK")</f>
        <v>OK</v>
      </c>
      <c r="K96" s="6"/>
      <c r="L96" s="8"/>
      <c r="M96" s="5"/>
      <c r="N96" s="8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</row>
    <row r="97" spans="3:112" x14ac:dyDescent="0.25">
      <c r="C97" s="41" t="s">
        <v>42</v>
      </c>
      <c r="D97" s="8" t="str">
        <f>+IF(C36&lt;0,"A","OK")</f>
        <v>OK</v>
      </c>
      <c r="K97" s="42" t="s">
        <v>43</v>
      </c>
      <c r="L97" s="8">
        <f>+L95/100</f>
        <v>0</v>
      </c>
      <c r="M97" s="5" t="s">
        <v>5</v>
      </c>
      <c r="N97" s="8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</row>
    <row r="98" spans="3:112" x14ac:dyDescent="0.25">
      <c r="C98" s="41" t="s">
        <v>44</v>
      </c>
      <c r="D98" s="8" t="str">
        <f>+IF(C38&lt;0,"A","OK")</f>
        <v>OK</v>
      </c>
      <c r="G98" s="12"/>
      <c r="K98" s="6"/>
      <c r="L98" s="8"/>
      <c r="M98" s="8"/>
      <c r="N98" s="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</row>
    <row r="99" spans="3:112" x14ac:dyDescent="0.25">
      <c r="C99" s="41" t="s">
        <v>45</v>
      </c>
      <c r="D99" s="8" t="str">
        <f>+IF(C40&lt;0,"A","OK")</f>
        <v>OK</v>
      </c>
      <c r="K99" s="6" t="s">
        <v>17</v>
      </c>
      <c r="L99" s="7">
        <f>+C40</f>
        <v>1</v>
      </c>
      <c r="M99" s="5" t="s">
        <v>5</v>
      </c>
      <c r="N99" s="8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</row>
    <row r="100" spans="3:112" x14ac:dyDescent="0.25">
      <c r="C100" s="41" t="s">
        <v>46</v>
      </c>
      <c r="D100" s="43" t="str">
        <f>+IF(D93="A","A",IF(D94="A","A",IF(D95="A","A",IF(D96="A","A","OK"))))</f>
        <v>OK</v>
      </c>
      <c r="K100" s="6"/>
      <c r="L100" s="8"/>
      <c r="M100" s="8"/>
      <c r="N100" s="8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</row>
    <row r="101" spans="3:112" x14ac:dyDescent="0.25">
      <c r="C101" s="41" t="s">
        <v>47</v>
      </c>
      <c r="D101" s="43" t="str">
        <f>+IF(D97="A","A",IF(D98="A","A",IF(D99="A","A","OK")))</f>
        <v>OK</v>
      </c>
      <c r="K101" s="6"/>
      <c r="L101" s="8"/>
      <c r="M101" s="8"/>
      <c r="N101" s="8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</row>
    <row r="102" spans="3:112" x14ac:dyDescent="0.25">
      <c r="C102" s="41"/>
      <c r="D102" s="44"/>
      <c r="K102" s="42" t="s">
        <v>48</v>
      </c>
      <c r="L102" s="8">
        <v>0</v>
      </c>
      <c r="M102" s="8">
        <v>1</v>
      </c>
      <c r="N102" s="8">
        <v>2</v>
      </c>
      <c r="O102" s="8">
        <v>3</v>
      </c>
      <c r="P102" s="8">
        <v>4</v>
      </c>
      <c r="Q102" s="8">
        <v>5</v>
      </c>
      <c r="R102" s="8">
        <v>6</v>
      </c>
      <c r="S102" s="8">
        <v>7</v>
      </c>
      <c r="T102" s="8">
        <v>8</v>
      </c>
      <c r="U102" s="8">
        <v>9</v>
      </c>
      <c r="V102" s="8">
        <v>10</v>
      </c>
      <c r="W102" s="8">
        <v>11</v>
      </c>
      <c r="X102" s="8">
        <v>12</v>
      </c>
      <c r="Y102" s="8">
        <v>13</v>
      </c>
      <c r="Z102" s="8">
        <v>14</v>
      </c>
      <c r="AA102" s="8">
        <v>15</v>
      </c>
      <c r="AB102" s="8">
        <v>16</v>
      </c>
      <c r="AC102" s="8">
        <v>17</v>
      </c>
      <c r="AD102" s="8">
        <v>18</v>
      </c>
      <c r="AE102" s="8">
        <v>19</v>
      </c>
      <c r="AF102" s="8">
        <v>20</v>
      </c>
      <c r="AG102" s="8">
        <v>21</v>
      </c>
      <c r="AH102" s="8">
        <v>22</v>
      </c>
      <c r="AI102" s="8">
        <v>23</v>
      </c>
      <c r="AJ102" s="8">
        <v>24</v>
      </c>
      <c r="AK102" s="8">
        <v>25</v>
      </c>
      <c r="AL102" s="8">
        <v>26</v>
      </c>
      <c r="AM102" s="8">
        <v>27</v>
      </c>
      <c r="AN102" s="8">
        <v>28</v>
      </c>
      <c r="AO102" s="8">
        <v>29</v>
      </c>
      <c r="AP102" s="8">
        <v>30</v>
      </c>
      <c r="AQ102" s="8">
        <v>31</v>
      </c>
      <c r="AR102" s="8">
        <v>32</v>
      </c>
      <c r="AS102" s="8">
        <v>33</v>
      </c>
      <c r="AT102" s="8">
        <v>34</v>
      </c>
      <c r="AU102" s="8">
        <v>35</v>
      </c>
      <c r="AV102" s="8">
        <v>36</v>
      </c>
      <c r="AW102" s="8">
        <v>37</v>
      </c>
      <c r="AX102" s="8">
        <v>38</v>
      </c>
      <c r="AY102" s="8">
        <v>39</v>
      </c>
      <c r="AZ102" s="8">
        <v>40</v>
      </c>
      <c r="BA102" s="8">
        <v>41</v>
      </c>
      <c r="BB102" s="8">
        <v>42</v>
      </c>
      <c r="BC102" s="8">
        <v>43</v>
      </c>
      <c r="BD102" s="8">
        <v>44</v>
      </c>
      <c r="BE102" s="8">
        <v>45</v>
      </c>
      <c r="BF102" s="8">
        <v>46</v>
      </c>
      <c r="BG102" s="8">
        <v>47</v>
      </c>
      <c r="BH102" s="8">
        <v>48</v>
      </c>
      <c r="BI102" s="8">
        <v>49</v>
      </c>
      <c r="BJ102" s="8">
        <v>50</v>
      </c>
      <c r="BK102" s="8">
        <v>51</v>
      </c>
      <c r="BL102" s="8">
        <v>52</v>
      </c>
      <c r="BM102" s="8">
        <v>53</v>
      </c>
      <c r="BN102" s="8">
        <v>54</v>
      </c>
      <c r="BO102" s="8">
        <v>55</v>
      </c>
      <c r="BP102" s="8">
        <v>56</v>
      </c>
      <c r="BQ102" s="8">
        <v>57</v>
      </c>
      <c r="BR102" s="8">
        <v>58</v>
      </c>
      <c r="BS102" s="8">
        <v>59</v>
      </c>
      <c r="BT102" s="8">
        <v>60</v>
      </c>
      <c r="BU102" s="8">
        <v>61</v>
      </c>
      <c r="BV102" s="8">
        <v>62</v>
      </c>
      <c r="BW102" s="8">
        <v>63</v>
      </c>
      <c r="BX102" s="8">
        <v>64</v>
      </c>
      <c r="BY102" s="8">
        <v>65</v>
      </c>
      <c r="BZ102" s="8">
        <v>66</v>
      </c>
      <c r="CA102" s="8">
        <v>67</v>
      </c>
      <c r="CB102" s="8">
        <v>68</v>
      </c>
      <c r="CC102" s="8">
        <v>69</v>
      </c>
      <c r="CD102" s="8">
        <v>70</v>
      </c>
      <c r="CE102" s="8">
        <v>71</v>
      </c>
      <c r="CF102" s="8">
        <v>72</v>
      </c>
      <c r="CG102" s="8">
        <v>73</v>
      </c>
      <c r="CH102" s="8">
        <v>74</v>
      </c>
      <c r="CI102" s="8">
        <v>75</v>
      </c>
      <c r="CJ102" s="8">
        <v>76</v>
      </c>
      <c r="CK102" s="8">
        <v>77</v>
      </c>
      <c r="CL102" s="8">
        <v>78</v>
      </c>
      <c r="CM102" s="8">
        <v>79</v>
      </c>
      <c r="CN102" s="8">
        <v>80</v>
      </c>
      <c r="CO102" s="8">
        <v>81</v>
      </c>
      <c r="CP102" s="8">
        <v>82</v>
      </c>
      <c r="CQ102" s="8">
        <v>83</v>
      </c>
      <c r="CR102" s="8">
        <v>84</v>
      </c>
      <c r="CS102" s="8">
        <v>85</v>
      </c>
      <c r="CT102" s="8">
        <v>86</v>
      </c>
      <c r="CU102" s="8">
        <v>87</v>
      </c>
      <c r="CV102" s="8">
        <v>88</v>
      </c>
      <c r="CW102" s="8">
        <v>89</v>
      </c>
      <c r="CX102" s="8">
        <v>90</v>
      </c>
      <c r="CY102" s="8">
        <v>91</v>
      </c>
      <c r="CZ102" s="8">
        <v>92</v>
      </c>
      <c r="DA102" s="8">
        <v>93</v>
      </c>
      <c r="DB102" s="8">
        <v>94</v>
      </c>
      <c r="DC102" s="8">
        <v>95</v>
      </c>
      <c r="DD102" s="8">
        <v>96</v>
      </c>
      <c r="DE102" s="8">
        <v>97</v>
      </c>
      <c r="DF102" s="8">
        <v>98</v>
      </c>
      <c r="DG102" s="8">
        <v>99</v>
      </c>
      <c r="DH102" s="8">
        <v>100</v>
      </c>
    </row>
    <row r="103" spans="3:112" x14ac:dyDescent="0.25">
      <c r="C103" s="41"/>
      <c r="D103" s="44" t="s">
        <v>49</v>
      </c>
      <c r="K103" s="6"/>
      <c r="L103" s="8"/>
      <c r="M103" s="8"/>
      <c r="N103" s="8"/>
    </row>
    <row r="104" spans="3:112" x14ac:dyDescent="0.25">
      <c r="D104" s="44"/>
      <c r="K104" s="6" t="s">
        <v>50</v>
      </c>
      <c r="L104" s="45">
        <f>+L102*$L$97</f>
        <v>0</v>
      </c>
      <c r="M104" s="45">
        <f>+M102*$L$97</f>
        <v>0</v>
      </c>
      <c r="N104" s="45">
        <f t="shared" ref="N104:BY104" si="0">+N102*$L$97</f>
        <v>0</v>
      </c>
      <c r="O104" s="45">
        <f t="shared" si="0"/>
        <v>0</v>
      </c>
      <c r="P104" s="45">
        <f t="shared" si="0"/>
        <v>0</v>
      </c>
      <c r="Q104" s="45">
        <f t="shared" si="0"/>
        <v>0</v>
      </c>
      <c r="R104" s="45">
        <f t="shared" si="0"/>
        <v>0</v>
      </c>
      <c r="S104" s="45">
        <f t="shared" si="0"/>
        <v>0</v>
      </c>
      <c r="T104" s="45">
        <f t="shared" si="0"/>
        <v>0</v>
      </c>
      <c r="U104" s="45">
        <f t="shared" si="0"/>
        <v>0</v>
      </c>
      <c r="V104" s="45">
        <f t="shared" si="0"/>
        <v>0</v>
      </c>
      <c r="W104" s="45">
        <f t="shared" si="0"/>
        <v>0</v>
      </c>
      <c r="X104" s="45">
        <f t="shared" si="0"/>
        <v>0</v>
      </c>
      <c r="Y104" s="45">
        <f t="shared" si="0"/>
        <v>0</v>
      </c>
      <c r="Z104" s="45">
        <f t="shared" si="0"/>
        <v>0</v>
      </c>
      <c r="AA104" s="45">
        <f t="shared" si="0"/>
        <v>0</v>
      </c>
      <c r="AB104" s="45">
        <f t="shared" si="0"/>
        <v>0</v>
      </c>
      <c r="AC104" s="45">
        <f t="shared" si="0"/>
        <v>0</v>
      </c>
      <c r="AD104" s="45">
        <f t="shared" si="0"/>
        <v>0</v>
      </c>
      <c r="AE104" s="45">
        <f t="shared" si="0"/>
        <v>0</v>
      </c>
      <c r="AF104" s="45">
        <f t="shared" si="0"/>
        <v>0</v>
      </c>
      <c r="AG104" s="45">
        <f t="shared" si="0"/>
        <v>0</v>
      </c>
      <c r="AH104" s="45">
        <f t="shared" si="0"/>
        <v>0</v>
      </c>
      <c r="AI104" s="45">
        <f t="shared" si="0"/>
        <v>0</v>
      </c>
      <c r="AJ104" s="45">
        <f t="shared" si="0"/>
        <v>0</v>
      </c>
      <c r="AK104" s="45">
        <f t="shared" si="0"/>
        <v>0</v>
      </c>
      <c r="AL104" s="45">
        <f t="shared" si="0"/>
        <v>0</v>
      </c>
      <c r="AM104" s="45">
        <f t="shared" si="0"/>
        <v>0</v>
      </c>
      <c r="AN104" s="45">
        <f t="shared" si="0"/>
        <v>0</v>
      </c>
      <c r="AO104" s="45">
        <f t="shared" si="0"/>
        <v>0</v>
      </c>
      <c r="AP104" s="45">
        <f t="shared" si="0"/>
        <v>0</v>
      </c>
      <c r="AQ104" s="45">
        <f t="shared" si="0"/>
        <v>0</v>
      </c>
      <c r="AR104" s="45">
        <f t="shared" si="0"/>
        <v>0</v>
      </c>
      <c r="AS104" s="45">
        <f t="shared" si="0"/>
        <v>0</v>
      </c>
      <c r="AT104" s="45">
        <f t="shared" si="0"/>
        <v>0</v>
      </c>
      <c r="AU104" s="45">
        <f t="shared" si="0"/>
        <v>0</v>
      </c>
      <c r="AV104" s="45">
        <f t="shared" si="0"/>
        <v>0</v>
      </c>
      <c r="AW104" s="45">
        <f t="shared" si="0"/>
        <v>0</v>
      </c>
      <c r="AX104" s="45">
        <f t="shared" si="0"/>
        <v>0</v>
      </c>
      <c r="AY104" s="45">
        <f t="shared" si="0"/>
        <v>0</v>
      </c>
      <c r="AZ104" s="45">
        <f t="shared" si="0"/>
        <v>0</v>
      </c>
      <c r="BA104" s="45">
        <f t="shared" si="0"/>
        <v>0</v>
      </c>
      <c r="BB104" s="45">
        <f t="shared" si="0"/>
        <v>0</v>
      </c>
      <c r="BC104" s="45">
        <f t="shared" si="0"/>
        <v>0</v>
      </c>
      <c r="BD104" s="45">
        <f t="shared" si="0"/>
        <v>0</v>
      </c>
      <c r="BE104" s="45">
        <f t="shared" si="0"/>
        <v>0</v>
      </c>
      <c r="BF104" s="45">
        <f t="shared" si="0"/>
        <v>0</v>
      </c>
      <c r="BG104" s="45">
        <f t="shared" si="0"/>
        <v>0</v>
      </c>
      <c r="BH104" s="45">
        <f t="shared" si="0"/>
        <v>0</v>
      </c>
      <c r="BI104" s="45">
        <f t="shared" si="0"/>
        <v>0</v>
      </c>
      <c r="BJ104" s="45">
        <f t="shared" si="0"/>
        <v>0</v>
      </c>
      <c r="BK104" s="45">
        <f t="shared" si="0"/>
        <v>0</v>
      </c>
      <c r="BL104" s="45">
        <f t="shared" si="0"/>
        <v>0</v>
      </c>
      <c r="BM104" s="45">
        <f t="shared" si="0"/>
        <v>0</v>
      </c>
      <c r="BN104" s="45">
        <f t="shared" si="0"/>
        <v>0</v>
      </c>
      <c r="BO104" s="45">
        <f t="shared" si="0"/>
        <v>0</v>
      </c>
      <c r="BP104" s="45">
        <f t="shared" si="0"/>
        <v>0</v>
      </c>
      <c r="BQ104" s="45">
        <f t="shared" si="0"/>
        <v>0</v>
      </c>
      <c r="BR104" s="45">
        <f t="shared" si="0"/>
        <v>0</v>
      </c>
      <c r="BS104" s="45">
        <f t="shared" si="0"/>
        <v>0</v>
      </c>
      <c r="BT104" s="45">
        <f t="shared" si="0"/>
        <v>0</v>
      </c>
      <c r="BU104" s="45">
        <f t="shared" si="0"/>
        <v>0</v>
      </c>
      <c r="BV104" s="45">
        <f t="shared" si="0"/>
        <v>0</v>
      </c>
      <c r="BW104" s="45">
        <f t="shared" si="0"/>
        <v>0</v>
      </c>
      <c r="BX104" s="45">
        <f t="shared" si="0"/>
        <v>0</v>
      </c>
      <c r="BY104" s="45">
        <f t="shared" si="0"/>
        <v>0</v>
      </c>
      <c r="BZ104" s="45">
        <f t="shared" ref="BZ104:DG104" si="1">+BZ102*$L$97</f>
        <v>0</v>
      </c>
      <c r="CA104" s="45">
        <f t="shared" si="1"/>
        <v>0</v>
      </c>
      <c r="CB104" s="45">
        <f t="shared" si="1"/>
        <v>0</v>
      </c>
      <c r="CC104" s="45">
        <f t="shared" si="1"/>
        <v>0</v>
      </c>
      <c r="CD104" s="45">
        <f t="shared" si="1"/>
        <v>0</v>
      </c>
      <c r="CE104" s="45">
        <f t="shared" si="1"/>
        <v>0</v>
      </c>
      <c r="CF104" s="45">
        <f t="shared" si="1"/>
        <v>0</v>
      </c>
      <c r="CG104" s="45">
        <f t="shared" si="1"/>
        <v>0</v>
      </c>
      <c r="CH104" s="45">
        <f t="shared" si="1"/>
        <v>0</v>
      </c>
      <c r="CI104" s="45">
        <f t="shared" si="1"/>
        <v>0</v>
      </c>
      <c r="CJ104" s="45">
        <f t="shared" si="1"/>
        <v>0</v>
      </c>
      <c r="CK104" s="45">
        <f t="shared" si="1"/>
        <v>0</v>
      </c>
      <c r="CL104" s="45">
        <f t="shared" si="1"/>
        <v>0</v>
      </c>
      <c r="CM104" s="45">
        <f t="shared" si="1"/>
        <v>0</v>
      </c>
      <c r="CN104" s="45">
        <f t="shared" si="1"/>
        <v>0</v>
      </c>
      <c r="CO104" s="45">
        <f t="shared" si="1"/>
        <v>0</v>
      </c>
      <c r="CP104" s="45">
        <f t="shared" si="1"/>
        <v>0</v>
      </c>
      <c r="CQ104" s="45">
        <f t="shared" si="1"/>
        <v>0</v>
      </c>
      <c r="CR104" s="45">
        <f t="shared" si="1"/>
        <v>0</v>
      </c>
      <c r="CS104" s="45">
        <f t="shared" si="1"/>
        <v>0</v>
      </c>
      <c r="CT104" s="45">
        <f t="shared" si="1"/>
        <v>0</v>
      </c>
      <c r="CU104" s="45">
        <f t="shared" si="1"/>
        <v>0</v>
      </c>
      <c r="CV104" s="45">
        <f t="shared" si="1"/>
        <v>0</v>
      </c>
      <c r="CW104" s="45">
        <f t="shared" si="1"/>
        <v>0</v>
      </c>
      <c r="CX104" s="45">
        <f t="shared" si="1"/>
        <v>0</v>
      </c>
      <c r="CY104" s="45">
        <f t="shared" si="1"/>
        <v>0</v>
      </c>
      <c r="CZ104" s="45">
        <f t="shared" si="1"/>
        <v>0</v>
      </c>
      <c r="DA104" s="45">
        <f t="shared" si="1"/>
        <v>0</v>
      </c>
      <c r="DB104" s="45">
        <f t="shared" si="1"/>
        <v>0</v>
      </c>
      <c r="DC104" s="45">
        <f t="shared" si="1"/>
        <v>0</v>
      </c>
      <c r="DD104" s="45">
        <f t="shared" si="1"/>
        <v>0</v>
      </c>
      <c r="DE104" s="45">
        <f t="shared" si="1"/>
        <v>0</v>
      </c>
      <c r="DF104" s="45">
        <f t="shared" si="1"/>
        <v>0</v>
      </c>
      <c r="DG104" s="45">
        <f t="shared" si="1"/>
        <v>0</v>
      </c>
      <c r="DH104" s="45">
        <f>+L95</f>
        <v>0</v>
      </c>
    </row>
    <row r="105" spans="3:112" x14ac:dyDescent="0.25">
      <c r="K105" s="6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</row>
    <row r="106" spans="3:112" x14ac:dyDescent="0.25">
      <c r="C106" s="46"/>
      <c r="D106" s="44"/>
      <c r="K106" s="6" t="s">
        <v>51</v>
      </c>
      <c r="L106" s="45">
        <f>$L$93-(($L$93^2-L104^2)^0.5)</f>
        <v>0</v>
      </c>
      <c r="M106" s="45">
        <f>$L$93-(($L$93^2-M104^2)^0.5)</f>
        <v>0</v>
      </c>
      <c r="N106" s="45">
        <f t="shared" ref="N106:BY106" si="2">$L$93-(($L$93^2-N104^2)^0.5)</f>
        <v>0</v>
      </c>
      <c r="O106" s="45">
        <f t="shared" si="2"/>
        <v>0</v>
      </c>
      <c r="P106" s="45">
        <f t="shared" si="2"/>
        <v>0</v>
      </c>
      <c r="Q106" s="45">
        <f t="shared" si="2"/>
        <v>0</v>
      </c>
      <c r="R106" s="45">
        <f t="shared" si="2"/>
        <v>0</v>
      </c>
      <c r="S106" s="45">
        <f t="shared" si="2"/>
        <v>0</v>
      </c>
      <c r="T106" s="45">
        <f t="shared" si="2"/>
        <v>0</v>
      </c>
      <c r="U106" s="45">
        <f t="shared" si="2"/>
        <v>0</v>
      </c>
      <c r="V106" s="45">
        <f t="shared" si="2"/>
        <v>0</v>
      </c>
      <c r="W106" s="45">
        <f t="shared" si="2"/>
        <v>0</v>
      </c>
      <c r="X106" s="45">
        <f t="shared" si="2"/>
        <v>0</v>
      </c>
      <c r="Y106" s="45">
        <f t="shared" si="2"/>
        <v>0</v>
      </c>
      <c r="Z106" s="45">
        <f t="shared" si="2"/>
        <v>0</v>
      </c>
      <c r="AA106" s="45">
        <f t="shared" si="2"/>
        <v>0</v>
      </c>
      <c r="AB106" s="45">
        <f t="shared" si="2"/>
        <v>0</v>
      </c>
      <c r="AC106" s="45">
        <f t="shared" si="2"/>
        <v>0</v>
      </c>
      <c r="AD106" s="45">
        <f t="shared" si="2"/>
        <v>0</v>
      </c>
      <c r="AE106" s="45">
        <f t="shared" si="2"/>
        <v>0</v>
      </c>
      <c r="AF106" s="45">
        <f t="shared" si="2"/>
        <v>0</v>
      </c>
      <c r="AG106" s="45">
        <f t="shared" si="2"/>
        <v>0</v>
      </c>
      <c r="AH106" s="45">
        <f t="shared" si="2"/>
        <v>0</v>
      </c>
      <c r="AI106" s="45">
        <f t="shared" si="2"/>
        <v>0</v>
      </c>
      <c r="AJ106" s="45">
        <f t="shared" si="2"/>
        <v>0</v>
      </c>
      <c r="AK106" s="45">
        <f t="shared" si="2"/>
        <v>0</v>
      </c>
      <c r="AL106" s="45">
        <f t="shared" si="2"/>
        <v>0</v>
      </c>
      <c r="AM106" s="45">
        <f t="shared" si="2"/>
        <v>0</v>
      </c>
      <c r="AN106" s="45">
        <f t="shared" si="2"/>
        <v>0</v>
      </c>
      <c r="AO106" s="45">
        <f t="shared" si="2"/>
        <v>0</v>
      </c>
      <c r="AP106" s="45">
        <f t="shared" si="2"/>
        <v>0</v>
      </c>
      <c r="AQ106" s="45">
        <f t="shared" si="2"/>
        <v>0</v>
      </c>
      <c r="AR106" s="45">
        <f t="shared" si="2"/>
        <v>0</v>
      </c>
      <c r="AS106" s="45">
        <f t="shared" si="2"/>
        <v>0</v>
      </c>
      <c r="AT106" s="45">
        <f t="shared" si="2"/>
        <v>0</v>
      </c>
      <c r="AU106" s="45">
        <f t="shared" si="2"/>
        <v>0</v>
      </c>
      <c r="AV106" s="45">
        <f t="shared" si="2"/>
        <v>0</v>
      </c>
      <c r="AW106" s="45">
        <f t="shared" si="2"/>
        <v>0</v>
      </c>
      <c r="AX106" s="45">
        <f t="shared" si="2"/>
        <v>0</v>
      </c>
      <c r="AY106" s="45">
        <f t="shared" si="2"/>
        <v>0</v>
      </c>
      <c r="AZ106" s="45">
        <f t="shared" si="2"/>
        <v>0</v>
      </c>
      <c r="BA106" s="45">
        <f t="shared" si="2"/>
        <v>0</v>
      </c>
      <c r="BB106" s="45">
        <f t="shared" si="2"/>
        <v>0</v>
      </c>
      <c r="BC106" s="45">
        <f t="shared" si="2"/>
        <v>0</v>
      </c>
      <c r="BD106" s="45">
        <f t="shared" si="2"/>
        <v>0</v>
      </c>
      <c r="BE106" s="45">
        <f t="shared" si="2"/>
        <v>0</v>
      </c>
      <c r="BF106" s="45">
        <f t="shared" si="2"/>
        <v>0</v>
      </c>
      <c r="BG106" s="45">
        <f t="shared" si="2"/>
        <v>0</v>
      </c>
      <c r="BH106" s="45">
        <f t="shared" si="2"/>
        <v>0</v>
      </c>
      <c r="BI106" s="45">
        <f t="shared" si="2"/>
        <v>0</v>
      </c>
      <c r="BJ106" s="45">
        <f t="shared" si="2"/>
        <v>0</v>
      </c>
      <c r="BK106" s="45">
        <f t="shared" si="2"/>
        <v>0</v>
      </c>
      <c r="BL106" s="45">
        <f t="shared" si="2"/>
        <v>0</v>
      </c>
      <c r="BM106" s="45">
        <f t="shared" si="2"/>
        <v>0</v>
      </c>
      <c r="BN106" s="45">
        <f t="shared" si="2"/>
        <v>0</v>
      </c>
      <c r="BO106" s="45">
        <f t="shared" si="2"/>
        <v>0</v>
      </c>
      <c r="BP106" s="45">
        <f t="shared" si="2"/>
        <v>0</v>
      </c>
      <c r="BQ106" s="45">
        <f t="shared" si="2"/>
        <v>0</v>
      </c>
      <c r="BR106" s="45">
        <f t="shared" si="2"/>
        <v>0</v>
      </c>
      <c r="BS106" s="45">
        <f t="shared" si="2"/>
        <v>0</v>
      </c>
      <c r="BT106" s="45">
        <f t="shared" si="2"/>
        <v>0</v>
      </c>
      <c r="BU106" s="45">
        <f t="shared" si="2"/>
        <v>0</v>
      </c>
      <c r="BV106" s="45">
        <f t="shared" si="2"/>
        <v>0</v>
      </c>
      <c r="BW106" s="45">
        <f t="shared" si="2"/>
        <v>0</v>
      </c>
      <c r="BX106" s="45">
        <f t="shared" si="2"/>
        <v>0</v>
      </c>
      <c r="BY106" s="45">
        <f t="shared" si="2"/>
        <v>0</v>
      </c>
      <c r="BZ106" s="45">
        <f t="shared" ref="BZ106:DH106" si="3">$L$93-(($L$93^2-BZ104^2)^0.5)</f>
        <v>0</v>
      </c>
      <c r="CA106" s="45">
        <f t="shared" si="3"/>
        <v>0</v>
      </c>
      <c r="CB106" s="45">
        <f t="shared" si="3"/>
        <v>0</v>
      </c>
      <c r="CC106" s="45">
        <f t="shared" si="3"/>
        <v>0</v>
      </c>
      <c r="CD106" s="45">
        <f t="shared" si="3"/>
        <v>0</v>
      </c>
      <c r="CE106" s="45">
        <f t="shared" si="3"/>
        <v>0</v>
      </c>
      <c r="CF106" s="45">
        <f t="shared" si="3"/>
        <v>0</v>
      </c>
      <c r="CG106" s="45">
        <f t="shared" si="3"/>
        <v>0</v>
      </c>
      <c r="CH106" s="45">
        <f t="shared" si="3"/>
        <v>0</v>
      </c>
      <c r="CI106" s="45">
        <f t="shared" si="3"/>
        <v>0</v>
      </c>
      <c r="CJ106" s="45">
        <f t="shared" si="3"/>
        <v>0</v>
      </c>
      <c r="CK106" s="45">
        <f t="shared" si="3"/>
        <v>0</v>
      </c>
      <c r="CL106" s="45">
        <f t="shared" si="3"/>
        <v>0</v>
      </c>
      <c r="CM106" s="45">
        <f t="shared" si="3"/>
        <v>0</v>
      </c>
      <c r="CN106" s="45">
        <f t="shared" si="3"/>
        <v>0</v>
      </c>
      <c r="CO106" s="45">
        <f t="shared" si="3"/>
        <v>0</v>
      </c>
      <c r="CP106" s="45">
        <f t="shared" si="3"/>
        <v>0</v>
      </c>
      <c r="CQ106" s="45">
        <f t="shared" si="3"/>
        <v>0</v>
      </c>
      <c r="CR106" s="45">
        <f t="shared" si="3"/>
        <v>0</v>
      </c>
      <c r="CS106" s="45">
        <f t="shared" si="3"/>
        <v>0</v>
      </c>
      <c r="CT106" s="45">
        <f t="shared" si="3"/>
        <v>0</v>
      </c>
      <c r="CU106" s="45">
        <f t="shared" si="3"/>
        <v>0</v>
      </c>
      <c r="CV106" s="45">
        <f t="shared" si="3"/>
        <v>0</v>
      </c>
      <c r="CW106" s="45">
        <f t="shared" si="3"/>
        <v>0</v>
      </c>
      <c r="CX106" s="45">
        <f t="shared" si="3"/>
        <v>0</v>
      </c>
      <c r="CY106" s="45">
        <f t="shared" si="3"/>
        <v>0</v>
      </c>
      <c r="CZ106" s="45">
        <f t="shared" si="3"/>
        <v>0</v>
      </c>
      <c r="DA106" s="45">
        <f t="shared" si="3"/>
        <v>0</v>
      </c>
      <c r="DB106" s="45">
        <f t="shared" si="3"/>
        <v>0</v>
      </c>
      <c r="DC106" s="45">
        <f t="shared" si="3"/>
        <v>0</v>
      </c>
      <c r="DD106" s="45">
        <f t="shared" si="3"/>
        <v>0</v>
      </c>
      <c r="DE106" s="45">
        <f t="shared" si="3"/>
        <v>0</v>
      </c>
      <c r="DF106" s="45">
        <f t="shared" si="3"/>
        <v>0</v>
      </c>
      <c r="DG106" s="45">
        <f t="shared" si="3"/>
        <v>0</v>
      </c>
      <c r="DH106" s="45">
        <f t="shared" si="3"/>
        <v>0</v>
      </c>
    </row>
    <row r="107" spans="3:112" x14ac:dyDescent="0.25">
      <c r="C107" s="46"/>
      <c r="D107" s="44"/>
      <c r="K107" s="6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</row>
    <row r="108" spans="3:112" x14ac:dyDescent="0.25">
      <c r="C108" s="46"/>
      <c r="D108" s="44"/>
      <c r="K108" s="6" t="s">
        <v>52</v>
      </c>
      <c r="L108" s="45">
        <f>+L95</f>
        <v>0</v>
      </c>
      <c r="M108" s="45">
        <f>+($L$95^2-M104^2)^0.5</f>
        <v>0</v>
      </c>
      <c r="N108" s="45">
        <f t="shared" ref="N108:BY108" si="4">+($L$95^2-N104^2)^0.5</f>
        <v>0</v>
      </c>
      <c r="O108" s="45">
        <f t="shared" si="4"/>
        <v>0</v>
      </c>
      <c r="P108" s="45">
        <f t="shared" si="4"/>
        <v>0</v>
      </c>
      <c r="Q108" s="45">
        <f t="shared" si="4"/>
        <v>0</v>
      </c>
      <c r="R108" s="45">
        <f t="shared" si="4"/>
        <v>0</v>
      </c>
      <c r="S108" s="45">
        <f t="shared" si="4"/>
        <v>0</v>
      </c>
      <c r="T108" s="45">
        <f t="shared" si="4"/>
        <v>0</v>
      </c>
      <c r="U108" s="45">
        <f t="shared" si="4"/>
        <v>0</v>
      </c>
      <c r="V108" s="45">
        <f t="shared" si="4"/>
        <v>0</v>
      </c>
      <c r="W108" s="45">
        <f t="shared" si="4"/>
        <v>0</v>
      </c>
      <c r="X108" s="45">
        <f t="shared" si="4"/>
        <v>0</v>
      </c>
      <c r="Y108" s="45">
        <f t="shared" si="4"/>
        <v>0</v>
      </c>
      <c r="Z108" s="45">
        <f t="shared" si="4"/>
        <v>0</v>
      </c>
      <c r="AA108" s="45">
        <f t="shared" si="4"/>
        <v>0</v>
      </c>
      <c r="AB108" s="45">
        <f t="shared" si="4"/>
        <v>0</v>
      </c>
      <c r="AC108" s="45">
        <f t="shared" si="4"/>
        <v>0</v>
      </c>
      <c r="AD108" s="45">
        <f t="shared" si="4"/>
        <v>0</v>
      </c>
      <c r="AE108" s="45">
        <f t="shared" si="4"/>
        <v>0</v>
      </c>
      <c r="AF108" s="45">
        <f t="shared" si="4"/>
        <v>0</v>
      </c>
      <c r="AG108" s="45">
        <f t="shared" si="4"/>
        <v>0</v>
      </c>
      <c r="AH108" s="45">
        <f t="shared" si="4"/>
        <v>0</v>
      </c>
      <c r="AI108" s="45">
        <f t="shared" si="4"/>
        <v>0</v>
      </c>
      <c r="AJ108" s="45">
        <f t="shared" si="4"/>
        <v>0</v>
      </c>
      <c r="AK108" s="45">
        <f t="shared" si="4"/>
        <v>0</v>
      </c>
      <c r="AL108" s="45">
        <f t="shared" si="4"/>
        <v>0</v>
      </c>
      <c r="AM108" s="45">
        <f t="shared" si="4"/>
        <v>0</v>
      </c>
      <c r="AN108" s="45">
        <f t="shared" si="4"/>
        <v>0</v>
      </c>
      <c r="AO108" s="45">
        <f t="shared" si="4"/>
        <v>0</v>
      </c>
      <c r="AP108" s="45">
        <f t="shared" si="4"/>
        <v>0</v>
      </c>
      <c r="AQ108" s="45">
        <f t="shared" si="4"/>
        <v>0</v>
      </c>
      <c r="AR108" s="45">
        <f t="shared" si="4"/>
        <v>0</v>
      </c>
      <c r="AS108" s="45">
        <f t="shared" si="4"/>
        <v>0</v>
      </c>
      <c r="AT108" s="45">
        <f t="shared" si="4"/>
        <v>0</v>
      </c>
      <c r="AU108" s="45">
        <f t="shared" si="4"/>
        <v>0</v>
      </c>
      <c r="AV108" s="45">
        <f t="shared" si="4"/>
        <v>0</v>
      </c>
      <c r="AW108" s="45">
        <f t="shared" si="4"/>
        <v>0</v>
      </c>
      <c r="AX108" s="45">
        <f t="shared" si="4"/>
        <v>0</v>
      </c>
      <c r="AY108" s="45">
        <f t="shared" si="4"/>
        <v>0</v>
      </c>
      <c r="AZ108" s="45">
        <f t="shared" si="4"/>
        <v>0</v>
      </c>
      <c r="BA108" s="45">
        <f t="shared" si="4"/>
        <v>0</v>
      </c>
      <c r="BB108" s="45">
        <f t="shared" si="4"/>
        <v>0</v>
      </c>
      <c r="BC108" s="45">
        <f t="shared" si="4"/>
        <v>0</v>
      </c>
      <c r="BD108" s="45">
        <f t="shared" si="4"/>
        <v>0</v>
      </c>
      <c r="BE108" s="45">
        <f t="shared" si="4"/>
        <v>0</v>
      </c>
      <c r="BF108" s="45">
        <f t="shared" si="4"/>
        <v>0</v>
      </c>
      <c r="BG108" s="45">
        <f t="shared" si="4"/>
        <v>0</v>
      </c>
      <c r="BH108" s="45">
        <f t="shared" si="4"/>
        <v>0</v>
      </c>
      <c r="BI108" s="45">
        <f t="shared" si="4"/>
        <v>0</v>
      </c>
      <c r="BJ108" s="45">
        <f t="shared" si="4"/>
        <v>0</v>
      </c>
      <c r="BK108" s="45">
        <f t="shared" si="4"/>
        <v>0</v>
      </c>
      <c r="BL108" s="45">
        <f t="shared" si="4"/>
        <v>0</v>
      </c>
      <c r="BM108" s="45">
        <f t="shared" si="4"/>
        <v>0</v>
      </c>
      <c r="BN108" s="45">
        <f t="shared" si="4"/>
        <v>0</v>
      </c>
      <c r="BO108" s="45">
        <f t="shared" si="4"/>
        <v>0</v>
      </c>
      <c r="BP108" s="45">
        <f t="shared" si="4"/>
        <v>0</v>
      </c>
      <c r="BQ108" s="45">
        <f t="shared" si="4"/>
        <v>0</v>
      </c>
      <c r="BR108" s="45">
        <f t="shared" si="4"/>
        <v>0</v>
      </c>
      <c r="BS108" s="45">
        <f t="shared" si="4"/>
        <v>0</v>
      </c>
      <c r="BT108" s="45">
        <f t="shared" si="4"/>
        <v>0</v>
      </c>
      <c r="BU108" s="45">
        <f t="shared" si="4"/>
        <v>0</v>
      </c>
      <c r="BV108" s="45">
        <f t="shared" si="4"/>
        <v>0</v>
      </c>
      <c r="BW108" s="45">
        <f t="shared" si="4"/>
        <v>0</v>
      </c>
      <c r="BX108" s="45">
        <f t="shared" si="4"/>
        <v>0</v>
      </c>
      <c r="BY108" s="45">
        <f t="shared" si="4"/>
        <v>0</v>
      </c>
      <c r="BZ108" s="45">
        <f t="shared" ref="BZ108:DH108" si="5">+($L$95^2-BZ104^2)^0.5</f>
        <v>0</v>
      </c>
      <c r="CA108" s="45">
        <f t="shared" si="5"/>
        <v>0</v>
      </c>
      <c r="CB108" s="45">
        <f t="shared" si="5"/>
        <v>0</v>
      </c>
      <c r="CC108" s="45">
        <f t="shared" si="5"/>
        <v>0</v>
      </c>
      <c r="CD108" s="45">
        <f t="shared" si="5"/>
        <v>0</v>
      </c>
      <c r="CE108" s="45">
        <f t="shared" si="5"/>
        <v>0</v>
      </c>
      <c r="CF108" s="45">
        <f t="shared" si="5"/>
        <v>0</v>
      </c>
      <c r="CG108" s="45">
        <f t="shared" si="5"/>
        <v>0</v>
      </c>
      <c r="CH108" s="45">
        <f t="shared" si="5"/>
        <v>0</v>
      </c>
      <c r="CI108" s="45">
        <f t="shared" si="5"/>
        <v>0</v>
      </c>
      <c r="CJ108" s="45">
        <f t="shared" si="5"/>
        <v>0</v>
      </c>
      <c r="CK108" s="45">
        <f t="shared" si="5"/>
        <v>0</v>
      </c>
      <c r="CL108" s="45">
        <f t="shared" si="5"/>
        <v>0</v>
      </c>
      <c r="CM108" s="45">
        <f t="shared" si="5"/>
        <v>0</v>
      </c>
      <c r="CN108" s="45">
        <f t="shared" si="5"/>
        <v>0</v>
      </c>
      <c r="CO108" s="45">
        <f t="shared" si="5"/>
        <v>0</v>
      </c>
      <c r="CP108" s="45">
        <f t="shared" si="5"/>
        <v>0</v>
      </c>
      <c r="CQ108" s="45">
        <f t="shared" si="5"/>
        <v>0</v>
      </c>
      <c r="CR108" s="45">
        <f t="shared" si="5"/>
        <v>0</v>
      </c>
      <c r="CS108" s="45">
        <f t="shared" si="5"/>
        <v>0</v>
      </c>
      <c r="CT108" s="45">
        <f t="shared" si="5"/>
        <v>0</v>
      </c>
      <c r="CU108" s="45">
        <f t="shared" si="5"/>
        <v>0</v>
      </c>
      <c r="CV108" s="45">
        <f t="shared" si="5"/>
        <v>0</v>
      </c>
      <c r="CW108" s="45">
        <f t="shared" si="5"/>
        <v>0</v>
      </c>
      <c r="CX108" s="45">
        <f t="shared" si="5"/>
        <v>0</v>
      </c>
      <c r="CY108" s="45">
        <f t="shared" si="5"/>
        <v>0</v>
      </c>
      <c r="CZ108" s="45">
        <f t="shared" si="5"/>
        <v>0</v>
      </c>
      <c r="DA108" s="45">
        <f t="shared" si="5"/>
        <v>0</v>
      </c>
      <c r="DB108" s="45">
        <f t="shared" si="5"/>
        <v>0</v>
      </c>
      <c r="DC108" s="45">
        <f t="shared" si="5"/>
        <v>0</v>
      </c>
      <c r="DD108" s="45">
        <f t="shared" si="5"/>
        <v>0</v>
      </c>
      <c r="DE108" s="45">
        <f t="shared" si="5"/>
        <v>0</v>
      </c>
      <c r="DF108" s="45">
        <f t="shared" si="5"/>
        <v>0</v>
      </c>
      <c r="DG108" s="45">
        <f t="shared" si="5"/>
        <v>0</v>
      </c>
      <c r="DH108" s="45">
        <f t="shared" si="5"/>
        <v>0</v>
      </c>
    </row>
    <row r="109" spans="3:112" x14ac:dyDescent="0.25">
      <c r="C109" s="46"/>
      <c r="D109" s="44"/>
      <c r="K109" s="6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</row>
    <row r="110" spans="3:112" x14ac:dyDescent="0.25">
      <c r="C110" s="46"/>
      <c r="D110" s="44"/>
      <c r="K110" s="42" t="s">
        <v>53</v>
      </c>
      <c r="L110" s="45">
        <v>0</v>
      </c>
      <c r="M110" s="45">
        <f t="shared" ref="M110:BX110" si="6">+$L$97*L108*(M106+L106)/2</f>
        <v>0</v>
      </c>
      <c r="N110" s="45">
        <f t="shared" si="6"/>
        <v>0</v>
      </c>
      <c r="O110" s="45">
        <f t="shared" si="6"/>
        <v>0</v>
      </c>
      <c r="P110" s="45">
        <f t="shared" si="6"/>
        <v>0</v>
      </c>
      <c r="Q110" s="45">
        <f t="shared" si="6"/>
        <v>0</v>
      </c>
      <c r="R110" s="45">
        <f t="shared" si="6"/>
        <v>0</v>
      </c>
      <c r="S110" s="45">
        <f t="shared" si="6"/>
        <v>0</v>
      </c>
      <c r="T110" s="45">
        <f t="shared" si="6"/>
        <v>0</v>
      </c>
      <c r="U110" s="45">
        <f t="shared" si="6"/>
        <v>0</v>
      </c>
      <c r="V110" s="45">
        <f t="shared" si="6"/>
        <v>0</v>
      </c>
      <c r="W110" s="45">
        <f t="shared" si="6"/>
        <v>0</v>
      </c>
      <c r="X110" s="45">
        <f t="shared" si="6"/>
        <v>0</v>
      </c>
      <c r="Y110" s="45">
        <f t="shared" si="6"/>
        <v>0</v>
      </c>
      <c r="Z110" s="45">
        <f t="shared" si="6"/>
        <v>0</v>
      </c>
      <c r="AA110" s="45">
        <f t="shared" si="6"/>
        <v>0</v>
      </c>
      <c r="AB110" s="45">
        <f t="shared" si="6"/>
        <v>0</v>
      </c>
      <c r="AC110" s="45">
        <f t="shared" si="6"/>
        <v>0</v>
      </c>
      <c r="AD110" s="45">
        <f t="shared" si="6"/>
        <v>0</v>
      </c>
      <c r="AE110" s="45">
        <f t="shared" si="6"/>
        <v>0</v>
      </c>
      <c r="AF110" s="45">
        <f t="shared" si="6"/>
        <v>0</v>
      </c>
      <c r="AG110" s="45">
        <f t="shared" si="6"/>
        <v>0</v>
      </c>
      <c r="AH110" s="45">
        <f t="shared" si="6"/>
        <v>0</v>
      </c>
      <c r="AI110" s="45">
        <f t="shared" si="6"/>
        <v>0</v>
      </c>
      <c r="AJ110" s="45">
        <f t="shared" si="6"/>
        <v>0</v>
      </c>
      <c r="AK110" s="45">
        <f t="shared" si="6"/>
        <v>0</v>
      </c>
      <c r="AL110" s="45">
        <f t="shared" si="6"/>
        <v>0</v>
      </c>
      <c r="AM110" s="45">
        <f t="shared" si="6"/>
        <v>0</v>
      </c>
      <c r="AN110" s="45">
        <f t="shared" si="6"/>
        <v>0</v>
      </c>
      <c r="AO110" s="45">
        <f t="shared" si="6"/>
        <v>0</v>
      </c>
      <c r="AP110" s="45">
        <f t="shared" si="6"/>
        <v>0</v>
      </c>
      <c r="AQ110" s="45">
        <f t="shared" si="6"/>
        <v>0</v>
      </c>
      <c r="AR110" s="45">
        <f t="shared" si="6"/>
        <v>0</v>
      </c>
      <c r="AS110" s="45">
        <f t="shared" si="6"/>
        <v>0</v>
      </c>
      <c r="AT110" s="45">
        <f t="shared" si="6"/>
        <v>0</v>
      </c>
      <c r="AU110" s="45">
        <f t="shared" si="6"/>
        <v>0</v>
      </c>
      <c r="AV110" s="45">
        <f t="shared" si="6"/>
        <v>0</v>
      </c>
      <c r="AW110" s="45">
        <f t="shared" si="6"/>
        <v>0</v>
      </c>
      <c r="AX110" s="45">
        <f t="shared" si="6"/>
        <v>0</v>
      </c>
      <c r="AY110" s="45">
        <f t="shared" si="6"/>
        <v>0</v>
      </c>
      <c r="AZ110" s="45">
        <f t="shared" si="6"/>
        <v>0</v>
      </c>
      <c r="BA110" s="45">
        <f t="shared" si="6"/>
        <v>0</v>
      </c>
      <c r="BB110" s="45">
        <f t="shared" si="6"/>
        <v>0</v>
      </c>
      <c r="BC110" s="45">
        <f t="shared" si="6"/>
        <v>0</v>
      </c>
      <c r="BD110" s="45">
        <f t="shared" si="6"/>
        <v>0</v>
      </c>
      <c r="BE110" s="45">
        <f t="shared" si="6"/>
        <v>0</v>
      </c>
      <c r="BF110" s="45">
        <f t="shared" si="6"/>
        <v>0</v>
      </c>
      <c r="BG110" s="45">
        <f t="shared" si="6"/>
        <v>0</v>
      </c>
      <c r="BH110" s="45">
        <f t="shared" si="6"/>
        <v>0</v>
      </c>
      <c r="BI110" s="45">
        <f t="shared" si="6"/>
        <v>0</v>
      </c>
      <c r="BJ110" s="45">
        <f t="shared" si="6"/>
        <v>0</v>
      </c>
      <c r="BK110" s="45">
        <f t="shared" si="6"/>
        <v>0</v>
      </c>
      <c r="BL110" s="45">
        <f t="shared" si="6"/>
        <v>0</v>
      </c>
      <c r="BM110" s="45">
        <f t="shared" si="6"/>
        <v>0</v>
      </c>
      <c r="BN110" s="45">
        <f t="shared" si="6"/>
        <v>0</v>
      </c>
      <c r="BO110" s="45">
        <f t="shared" si="6"/>
        <v>0</v>
      </c>
      <c r="BP110" s="45">
        <f t="shared" si="6"/>
        <v>0</v>
      </c>
      <c r="BQ110" s="45">
        <f t="shared" si="6"/>
        <v>0</v>
      </c>
      <c r="BR110" s="45">
        <f t="shared" si="6"/>
        <v>0</v>
      </c>
      <c r="BS110" s="45">
        <f t="shared" si="6"/>
        <v>0</v>
      </c>
      <c r="BT110" s="45">
        <f t="shared" si="6"/>
        <v>0</v>
      </c>
      <c r="BU110" s="45">
        <f t="shared" si="6"/>
        <v>0</v>
      </c>
      <c r="BV110" s="45">
        <f t="shared" si="6"/>
        <v>0</v>
      </c>
      <c r="BW110" s="45">
        <f t="shared" si="6"/>
        <v>0</v>
      </c>
      <c r="BX110" s="45">
        <f t="shared" si="6"/>
        <v>0</v>
      </c>
      <c r="BY110" s="45">
        <f t="shared" ref="BY110:DH110" si="7">+$L$97*BX108*(BY106+BX106)/2</f>
        <v>0</v>
      </c>
      <c r="BZ110" s="45">
        <f t="shared" si="7"/>
        <v>0</v>
      </c>
      <c r="CA110" s="45">
        <f t="shared" si="7"/>
        <v>0</v>
      </c>
      <c r="CB110" s="45">
        <f t="shared" si="7"/>
        <v>0</v>
      </c>
      <c r="CC110" s="45">
        <f t="shared" si="7"/>
        <v>0</v>
      </c>
      <c r="CD110" s="45">
        <f t="shared" si="7"/>
        <v>0</v>
      </c>
      <c r="CE110" s="45">
        <f t="shared" si="7"/>
        <v>0</v>
      </c>
      <c r="CF110" s="45">
        <f t="shared" si="7"/>
        <v>0</v>
      </c>
      <c r="CG110" s="45">
        <f t="shared" si="7"/>
        <v>0</v>
      </c>
      <c r="CH110" s="45">
        <f t="shared" si="7"/>
        <v>0</v>
      </c>
      <c r="CI110" s="45">
        <f t="shared" si="7"/>
        <v>0</v>
      </c>
      <c r="CJ110" s="45">
        <f t="shared" si="7"/>
        <v>0</v>
      </c>
      <c r="CK110" s="45">
        <f t="shared" si="7"/>
        <v>0</v>
      </c>
      <c r="CL110" s="45">
        <f t="shared" si="7"/>
        <v>0</v>
      </c>
      <c r="CM110" s="45">
        <f t="shared" si="7"/>
        <v>0</v>
      </c>
      <c r="CN110" s="45">
        <f t="shared" si="7"/>
        <v>0</v>
      </c>
      <c r="CO110" s="45">
        <f t="shared" si="7"/>
        <v>0</v>
      </c>
      <c r="CP110" s="45">
        <f t="shared" si="7"/>
        <v>0</v>
      </c>
      <c r="CQ110" s="45">
        <f t="shared" si="7"/>
        <v>0</v>
      </c>
      <c r="CR110" s="45">
        <f t="shared" si="7"/>
        <v>0</v>
      </c>
      <c r="CS110" s="45">
        <f t="shared" si="7"/>
        <v>0</v>
      </c>
      <c r="CT110" s="45">
        <f t="shared" si="7"/>
        <v>0</v>
      </c>
      <c r="CU110" s="45">
        <f t="shared" si="7"/>
        <v>0</v>
      </c>
      <c r="CV110" s="45">
        <f t="shared" si="7"/>
        <v>0</v>
      </c>
      <c r="CW110" s="45">
        <f t="shared" si="7"/>
        <v>0</v>
      </c>
      <c r="CX110" s="45">
        <f t="shared" si="7"/>
        <v>0</v>
      </c>
      <c r="CY110" s="45">
        <f t="shared" si="7"/>
        <v>0</v>
      </c>
      <c r="CZ110" s="45">
        <f t="shared" si="7"/>
        <v>0</v>
      </c>
      <c r="DA110" s="45">
        <f t="shared" si="7"/>
        <v>0</v>
      </c>
      <c r="DB110" s="45">
        <f t="shared" si="7"/>
        <v>0</v>
      </c>
      <c r="DC110" s="45">
        <f t="shared" si="7"/>
        <v>0</v>
      </c>
      <c r="DD110" s="45">
        <f t="shared" si="7"/>
        <v>0</v>
      </c>
      <c r="DE110" s="45">
        <f t="shared" si="7"/>
        <v>0</v>
      </c>
      <c r="DF110" s="45">
        <f t="shared" si="7"/>
        <v>0</v>
      </c>
      <c r="DG110" s="45">
        <f t="shared" si="7"/>
        <v>0</v>
      </c>
      <c r="DH110" s="45">
        <f t="shared" si="7"/>
        <v>0</v>
      </c>
    </row>
    <row r="111" spans="3:112" x14ac:dyDescent="0.25">
      <c r="C111" s="46"/>
      <c r="D111" s="44"/>
      <c r="K111" s="6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</row>
    <row r="112" spans="3:112" x14ac:dyDescent="0.25">
      <c r="C112" s="46"/>
      <c r="D112" s="44"/>
      <c r="K112" s="6" t="s">
        <v>54</v>
      </c>
      <c r="L112" s="45">
        <v>0</v>
      </c>
      <c r="M112" s="45">
        <f t="shared" ref="M112:BX112" si="8">+$L$97*M108*(M106+L106)/2</f>
        <v>0</v>
      </c>
      <c r="N112" s="45">
        <f t="shared" si="8"/>
        <v>0</v>
      </c>
      <c r="O112" s="45">
        <f t="shared" si="8"/>
        <v>0</v>
      </c>
      <c r="P112" s="45">
        <f t="shared" si="8"/>
        <v>0</v>
      </c>
      <c r="Q112" s="45">
        <f t="shared" si="8"/>
        <v>0</v>
      </c>
      <c r="R112" s="45">
        <f t="shared" si="8"/>
        <v>0</v>
      </c>
      <c r="S112" s="45">
        <f t="shared" si="8"/>
        <v>0</v>
      </c>
      <c r="T112" s="45">
        <f t="shared" si="8"/>
        <v>0</v>
      </c>
      <c r="U112" s="45">
        <f t="shared" si="8"/>
        <v>0</v>
      </c>
      <c r="V112" s="45">
        <f t="shared" si="8"/>
        <v>0</v>
      </c>
      <c r="W112" s="45">
        <f t="shared" si="8"/>
        <v>0</v>
      </c>
      <c r="X112" s="45">
        <f t="shared" si="8"/>
        <v>0</v>
      </c>
      <c r="Y112" s="45">
        <f t="shared" si="8"/>
        <v>0</v>
      </c>
      <c r="Z112" s="45">
        <f t="shared" si="8"/>
        <v>0</v>
      </c>
      <c r="AA112" s="45">
        <f t="shared" si="8"/>
        <v>0</v>
      </c>
      <c r="AB112" s="45">
        <f t="shared" si="8"/>
        <v>0</v>
      </c>
      <c r="AC112" s="45">
        <f t="shared" si="8"/>
        <v>0</v>
      </c>
      <c r="AD112" s="45">
        <f t="shared" si="8"/>
        <v>0</v>
      </c>
      <c r="AE112" s="45">
        <f t="shared" si="8"/>
        <v>0</v>
      </c>
      <c r="AF112" s="45">
        <f t="shared" si="8"/>
        <v>0</v>
      </c>
      <c r="AG112" s="45">
        <f t="shared" si="8"/>
        <v>0</v>
      </c>
      <c r="AH112" s="45">
        <f t="shared" si="8"/>
        <v>0</v>
      </c>
      <c r="AI112" s="45">
        <f t="shared" si="8"/>
        <v>0</v>
      </c>
      <c r="AJ112" s="45">
        <f t="shared" si="8"/>
        <v>0</v>
      </c>
      <c r="AK112" s="45">
        <f t="shared" si="8"/>
        <v>0</v>
      </c>
      <c r="AL112" s="45">
        <f t="shared" si="8"/>
        <v>0</v>
      </c>
      <c r="AM112" s="45">
        <f t="shared" si="8"/>
        <v>0</v>
      </c>
      <c r="AN112" s="45">
        <f t="shared" si="8"/>
        <v>0</v>
      </c>
      <c r="AO112" s="45">
        <f t="shared" si="8"/>
        <v>0</v>
      </c>
      <c r="AP112" s="45">
        <f t="shared" si="8"/>
        <v>0</v>
      </c>
      <c r="AQ112" s="45">
        <f t="shared" si="8"/>
        <v>0</v>
      </c>
      <c r="AR112" s="45">
        <f t="shared" si="8"/>
        <v>0</v>
      </c>
      <c r="AS112" s="45">
        <f t="shared" si="8"/>
        <v>0</v>
      </c>
      <c r="AT112" s="45">
        <f t="shared" si="8"/>
        <v>0</v>
      </c>
      <c r="AU112" s="45">
        <f t="shared" si="8"/>
        <v>0</v>
      </c>
      <c r="AV112" s="45">
        <f t="shared" si="8"/>
        <v>0</v>
      </c>
      <c r="AW112" s="45">
        <f t="shared" si="8"/>
        <v>0</v>
      </c>
      <c r="AX112" s="45">
        <f t="shared" si="8"/>
        <v>0</v>
      </c>
      <c r="AY112" s="45">
        <f t="shared" si="8"/>
        <v>0</v>
      </c>
      <c r="AZ112" s="45">
        <f t="shared" si="8"/>
        <v>0</v>
      </c>
      <c r="BA112" s="45">
        <f t="shared" si="8"/>
        <v>0</v>
      </c>
      <c r="BB112" s="45">
        <f t="shared" si="8"/>
        <v>0</v>
      </c>
      <c r="BC112" s="45">
        <f t="shared" si="8"/>
        <v>0</v>
      </c>
      <c r="BD112" s="45">
        <f t="shared" si="8"/>
        <v>0</v>
      </c>
      <c r="BE112" s="45">
        <f t="shared" si="8"/>
        <v>0</v>
      </c>
      <c r="BF112" s="45">
        <f t="shared" si="8"/>
        <v>0</v>
      </c>
      <c r="BG112" s="45">
        <f t="shared" si="8"/>
        <v>0</v>
      </c>
      <c r="BH112" s="45">
        <f t="shared" si="8"/>
        <v>0</v>
      </c>
      <c r="BI112" s="45">
        <f t="shared" si="8"/>
        <v>0</v>
      </c>
      <c r="BJ112" s="45">
        <f t="shared" si="8"/>
        <v>0</v>
      </c>
      <c r="BK112" s="45">
        <f t="shared" si="8"/>
        <v>0</v>
      </c>
      <c r="BL112" s="45">
        <f t="shared" si="8"/>
        <v>0</v>
      </c>
      <c r="BM112" s="45">
        <f t="shared" si="8"/>
        <v>0</v>
      </c>
      <c r="BN112" s="45">
        <f t="shared" si="8"/>
        <v>0</v>
      </c>
      <c r="BO112" s="45">
        <f t="shared" si="8"/>
        <v>0</v>
      </c>
      <c r="BP112" s="45">
        <f t="shared" si="8"/>
        <v>0</v>
      </c>
      <c r="BQ112" s="45">
        <f t="shared" si="8"/>
        <v>0</v>
      </c>
      <c r="BR112" s="45">
        <f t="shared" si="8"/>
        <v>0</v>
      </c>
      <c r="BS112" s="45">
        <f t="shared" si="8"/>
        <v>0</v>
      </c>
      <c r="BT112" s="45">
        <f t="shared" si="8"/>
        <v>0</v>
      </c>
      <c r="BU112" s="45">
        <f t="shared" si="8"/>
        <v>0</v>
      </c>
      <c r="BV112" s="45">
        <f t="shared" si="8"/>
        <v>0</v>
      </c>
      <c r="BW112" s="45">
        <f t="shared" si="8"/>
        <v>0</v>
      </c>
      <c r="BX112" s="45">
        <f t="shared" si="8"/>
        <v>0</v>
      </c>
      <c r="BY112" s="45">
        <f t="shared" ref="BY112:DH112" si="9">+$L$97*BY108*(BY106+BX106)/2</f>
        <v>0</v>
      </c>
      <c r="BZ112" s="45">
        <f t="shared" si="9"/>
        <v>0</v>
      </c>
      <c r="CA112" s="45">
        <f t="shared" si="9"/>
        <v>0</v>
      </c>
      <c r="CB112" s="45">
        <f t="shared" si="9"/>
        <v>0</v>
      </c>
      <c r="CC112" s="45">
        <f t="shared" si="9"/>
        <v>0</v>
      </c>
      <c r="CD112" s="45">
        <f t="shared" si="9"/>
        <v>0</v>
      </c>
      <c r="CE112" s="45">
        <f t="shared" si="9"/>
        <v>0</v>
      </c>
      <c r="CF112" s="45">
        <f t="shared" si="9"/>
        <v>0</v>
      </c>
      <c r="CG112" s="45">
        <f t="shared" si="9"/>
        <v>0</v>
      </c>
      <c r="CH112" s="45">
        <f t="shared" si="9"/>
        <v>0</v>
      </c>
      <c r="CI112" s="45">
        <f t="shared" si="9"/>
        <v>0</v>
      </c>
      <c r="CJ112" s="45">
        <f t="shared" si="9"/>
        <v>0</v>
      </c>
      <c r="CK112" s="45">
        <f t="shared" si="9"/>
        <v>0</v>
      </c>
      <c r="CL112" s="45">
        <f t="shared" si="9"/>
        <v>0</v>
      </c>
      <c r="CM112" s="45">
        <f t="shared" si="9"/>
        <v>0</v>
      </c>
      <c r="CN112" s="45">
        <f t="shared" si="9"/>
        <v>0</v>
      </c>
      <c r="CO112" s="45">
        <f t="shared" si="9"/>
        <v>0</v>
      </c>
      <c r="CP112" s="45">
        <f t="shared" si="9"/>
        <v>0</v>
      </c>
      <c r="CQ112" s="45">
        <f t="shared" si="9"/>
        <v>0</v>
      </c>
      <c r="CR112" s="45">
        <f t="shared" si="9"/>
        <v>0</v>
      </c>
      <c r="CS112" s="45">
        <f t="shared" si="9"/>
        <v>0</v>
      </c>
      <c r="CT112" s="45">
        <f t="shared" si="9"/>
        <v>0</v>
      </c>
      <c r="CU112" s="45">
        <f t="shared" si="9"/>
        <v>0</v>
      </c>
      <c r="CV112" s="45">
        <f t="shared" si="9"/>
        <v>0</v>
      </c>
      <c r="CW112" s="45">
        <f t="shared" si="9"/>
        <v>0</v>
      </c>
      <c r="CX112" s="45">
        <f t="shared" si="9"/>
        <v>0</v>
      </c>
      <c r="CY112" s="45">
        <f t="shared" si="9"/>
        <v>0</v>
      </c>
      <c r="CZ112" s="45">
        <f t="shared" si="9"/>
        <v>0</v>
      </c>
      <c r="DA112" s="45">
        <f t="shared" si="9"/>
        <v>0</v>
      </c>
      <c r="DB112" s="45">
        <f t="shared" si="9"/>
        <v>0</v>
      </c>
      <c r="DC112" s="45">
        <f t="shared" si="9"/>
        <v>0</v>
      </c>
      <c r="DD112" s="45">
        <f t="shared" si="9"/>
        <v>0</v>
      </c>
      <c r="DE112" s="45">
        <f t="shared" si="9"/>
        <v>0</v>
      </c>
      <c r="DF112" s="45">
        <f t="shared" si="9"/>
        <v>0</v>
      </c>
      <c r="DG112" s="45">
        <f t="shared" si="9"/>
        <v>0</v>
      </c>
      <c r="DH112" s="45">
        <f t="shared" si="9"/>
        <v>0</v>
      </c>
    </row>
    <row r="113" spans="3:112" x14ac:dyDescent="0.25">
      <c r="C113" s="46"/>
      <c r="D113" s="44"/>
      <c r="K113" s="6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</row>
    <row r="114" spans="3:112" x14ac:dyDescent="0.25">
      <c r="C114" s="46"/>
      <c r="D114" s="44"/>
      <c r="K114" s="42" t="s">
        <v>55</v>
      </c>
      <c r="L114" s="45">
        <v>0</v>
      </c>
      <c r="M114" s="45">
        <f>+(M106+L106)/2</f>
        <v>0</v>
      </c>
      <c r="N114" s="45">
        <f>+(N106+M106)/2</f>
        <v>0</v>
      </c>
      <c r="O114" s="45">
        <f t="shared" ref="O114:BZ114" si="10">+(O106+N106)/2</f>
        <v>0</v>
      </c>
      <c r="P114" s="45">
        <f t="shared" si="10"/>
        <v>0</v>
      </c>
      <c r="Q114" s="45">
        <f t="shared" si="10"/>
        <v>0</v>
      </c>
      <c r="R114" s="45">
        <f t="shared" si="10"/>
        <v>0</v>
      </c>
      <c r="S114" s="45">
        <f t="shared" si="10"/>
        <v>0</v>
      </c>
      <c r="T114" s="45">
        <f t="shared" si="10"/>
        <v>0</v>
      </c>
      <c r="U114" s="45">
        <f t="shared" si="10"/>
        <v>0</v>
      </c>
      <c r="V114" s="45">
        <f t="shared" si="10"/>
        <v>0</v>
      </c>
      <c r="W114" s="45">
        <f t="shared" si="10"/>
        <v>0</v>
      </c>
      <c r="X114" s="45">
        <f t="shared" si="10"/>
        <v>0</v>
      </c>
      <c r="Y114" s="45">
        <f t="shared" si="10"/>
        <v>0</v>
      </c>
      <c r="Z114" s="45">
        <f t="shared" si="10"/>
        <v>0</v>
      </c>
      <c r="AA114" s="45">
        <f t="shared" si="10"/>
        <v>0</v>
      </c>
      <c r="AB114" s="45">
        <f t="shared" si="10"/>
        <v>0</v>
      </c>
      <c r="AC114" s="45">
        <f t="shared" si="10"/>
        <v>0</v>
      </c>
      <c r="AD114" s="45">
        <f t="shared" si="10"/>
        <v>0</v>
      </c>
      <c r="AE114" s="45">
        <f t="shared" si="10"/>
        <v>0</v>
      </c>
      <c r="AF114" s="45">
        <f t="shared" si="10"/>
        <v>0</v>
      </c>
      <c r="AG114" s="45">
        <f t="shared" si="10"/>
        <v>0</v>
      </c>
      <c r="AH114" s="45">
        <f t="shared" si="10"/>
        <v>0</v>
      </c>
      <c r="AI114" s="45">
        <f t="shared" si="10"/>
        <v>0</v>
      </c>
      <c r="AJ114" s="45">
        <f t="shared" si="10"/>
        <v>0</v>
      </c>
      <c r="AK114" s="45">
        <f t="shared" si="10"/>
        <v>0</v>
      </c>
      <c r="AL114" s="45">
        <f t="shared" si="10"/>
        <v>0</v>
      </c>
      <c r="AM114" s="45">
        <f t="shared" si="10"/>
        <v>0</v>
      </c>
      <c r="AN114" s="45">
        <f t="shared" si="10"/>
        <v>0</v>
      </c>
      <c r="AO114" s="45">
        <f t="shared" si="10"/>
        <v>0</v>
      </c>
      <c r="AP114" s="45">
        <f t="shared" si="10"/>
        <v>0</v>
      </c>
      <c r="AQ114" s="45">
        <f t="shared" si="10"/>
        <v>0</v>
      </c>
      <c r="AR114" s="45">
        <f t="shared" si="10"/>
        <v>0</v>
      </c>
      <c r="AS114" s="45">
        <f t="shared" si="10"/>
        <v>0</v>
      </c>
      <c r="AT114" s="45">
        <f t="shared" si="10"/>
        <v>0</v>
      </c>
      <c r="AU114" s="45">
        <f t="shared" si="10"/>
        <v>0</v>
      </c>
      <c r="AV114" s="45">
        <f t="shared" si="10"/>
        <v>0</v>
      </c>
      <c r="AW114" s="45">
        <f t="shared" si="10"/>
        <v>0</v>
      </c>
      <c r="AX114" s="45">
        <f t="shared" si="10"/>
        <v>0</v>
      </c>
      <c r="AY114" s="45">
        <f t="shared" si="10"/>
        <v>0</v>
      </c>
      <c r="AZ114" s="45">
        <f t="shared" si="10"/>
        <v>0</v>
      </c>
      <c r="BA114" s="45">
        <f t="shared" si="10"/>
        <v>0</v>
      </c>
      <c r="BB114" s="45">
        <f t="shared" si="10"/>
        <v>0</v>
      </c>
      <c r="BC114" s="45">
        <f t="shared" si="10"/>
        <v>0</v>
      </c>
      <c r="BD114" s="45">
        <f t="shared" si="10"/>
        <v>0</v>
      </c>
      <c r="BE114" s="45">
        <f t="shared" si="10"/>
        <v>0</v>
      </c>
      <c r="BF114" s="45">
        <f t="shared" si="10"/>
        <v>0</v>
      </c>
      <c r="BG114" s="45">
        <f t="shared" si="10"/>
        <v>0</v>
      </c>
      <c r="BH114" s="45">
        <f t="shared" si="10"/>
        <v>0</v>
      </c>
      <c r="BI114" s="45">
        <f t="shared" si="10"/>
        <v>0</v>
      </c>
      <c r="BJ114" s="45">
        <f t="shared" si="10"/>
        <v>0</v>
      </c>
      <c r="BK114" s="45">
        <f t="shared" si="10"/>
        <v>0</v>
      </c>
      <c r="BL114" s="45">
        <f t="shared" si="10"/>
        <v>0</v>
      </c>
      <c r="BM114" s="45">
        <f t="shared" si="10"/>
        <v>0</v>
      </c>
      <c r="BN114" s="45">
        <f t="shared" si="10"/>
        <v>0</v>
      </c>
      <c r="BO114" s="45">
        <f t="shared" si="10"/>
        <v>0</v>
      </c>
      <c r="BP114" s="45">
        <f t="shared" si="10"/>
        <v>0</v>
      </c>
      <c r="BQ114" s="45">
        <f t="shared" si="10"/>
        <v>0</v>
      </c>
      <c r="BR114" s="45">
        <f t="shared" si="10"/>
        <v>0</v>
      </c>
      <c r="BS114" s="45">
        <f t="shared" si="10"/>
        <v>0</v>
      </c>
      <c r="BT114" s="45">
        <f t="shared" si="10"/>
        <v>0</v>
      </c>
      <c r="BU114" s="45">
        <f t="shared" si="10"/>
        <v>0</v>
      </c>
      <c r="BV114" s="45">
        <f t="shared" si="10"/>
        <v>0</v>
      </c>
      <c r="BW114" s="45">
        <f t="shared" si="10"/>
        <v>0</v>
      </c>
      <c r="BX114" s="45">
        <f t="shared" si="10"/>
        <v>0</v>
      </c>
      <c r="BY114" s="45">
        <f t="shared" si="10"/>
        <v>0</v>
      </c>
      <c r="BZ114" s="45">
        <f t="shared" si="10"/>
        <v>0</v>
      </c>
      <c r="CA114" s="45">
        <f t="shared" ref="CA114:DH114" si="11">+(CA106+BZ106)/2</f>
        <v>0</v>
      </c>
      <c r="CB114" s="45">
        <f t="shared" si="11"/>
        <v>0</v>
      </c>
      <c r="CC114" s="45">
        <f t="shared" si="11"/>
        <v>0</v>
      </c>
      <c r="CD114" s="45">
        <f t="shared" si="11"/>
        <v>0</v>
      </c>
      <c r="CE114" s="45">
        <f t="shared" si="11"/>
        <v>0</v>
      </c>
      <c r="CF114" s="45">
        <f t="shared" si="11"/>
        <v>0</v>
      </c>
      <c r="CG114" s="45">
        <f t="shared" si="11"/>
        <v>0</v>
      </c>
      <c r="CH114" s="45">
        <f t="shared" si="11"/>
        <v>0</v>
      </c>
      <c r="CI114" s="45">
        <f t="shared" si="11"/>
        <v>0</v>
      </c>
      <c r="CJ114" s="45">
        <f t="shared" si="11"/>
        <v>0</v>
      </c>
      <c r="CK114" s="45">
        <f t="shared" si="11"/>
        <v>0</v>
      </c>
      <c r="CL114" s="45">
        <f t="shared" si="11"/>
        <v>0</v>
      </c>
      <c r="CM114" s="45">
        <f t="shared" si="11"/>
        <v>0</v>
      </c>
      <c r="CN114" s="45">
        <f t="shared" si="11"/>
        <v>0</v>
      </c>
      <c r="CO114" s="45">
        <f t="shared" si="11"/>
        <v>0</v>
      </c>
      <c r="CP114" s="45">
        <f t="shared" si="11"/>
        <v>0</v>
      </c>
      <c r="CQ114" s="45">
        <f t="shared" si="11"/>
        <v>0</v>
      </c>
      <c r="CR114" s="45">
        <f t="shared" si="11"/>
        <v>0</v>
      </c>
      <c r="CS114" s="45">
        <f t="shared" si="11"/>
        <v>0</v>
      </c>
      <c r="CT114" s="45">
        <f t="shared" si="11"/>
        <v>0</v>
      </c>
      <c r="CU114" s="45">
        <f t="shared" si="11"/>
        <v>0</v>
      </c>
      <c r="CV114" s="45">
        <f t="shared" si="11"/>
        <v>0</v>
      </c>
      <c r="CW114" s="45">
        <f t="shared" si="11"/>
        <v>0</v>
      </c>
      <c r="CX114" s="45">
        <f t="shared" si="11"/>
        <v>0</v>
      </c>
      <c r="CY114" s="45">
        <f t="shared" si="11"/>
        <v>0</v>
      </c>
      <c r="CZ114" s="45">
        <f t="shared" si="11"/>
        <v>0</v>
      </c>
      <c r="DA114" s="45">
        <f t="shared" si="11"/>
        <v>0</v>
      </c>
      <c r="DB114" s="45">
        <f t="shared" si="11"/>
        <v>0</v>
      </c>
      <c r="DC114" s="45">
        <f t="shared" si="11"/>
        <v>0</v>
      </c>
      <c r="DD114" s="45">
        <f t="shared" si="11"/>
        <v>0</v>
      </c>
      <c r="DE114" s="45">
        <f t="shared" si="11"/>
        <v>0</v>
      </c>
      <c r="DF114" s="45">
        <f t="shared" si="11"/>
        <v>0</v>
      </c>
      <c r="DG114" s="45">
        <f t="shared" si="11"/>
        <v>0</v>
      </c>
      <c r="DH114" s="45">
        <f t="shared" si="11"/>
        <v>0</v>
      </c>
    </row>
    <row r="115" spans="3:112" x14ac:dyDescent="0.25">
      <c r="C115" s="46"/>
      <c r="D115" s="46"/>
      <c r="K115" s="6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</row>
    <row r="116" spans="3:112" x14ac:dyDescent="0.25">
      <c r="C116" s="46"/>
      <c r="D116" s="46"/>
      <c r="K116" s="42" t="s">
        <v>53</v>
      </c>
      <c r="L116" s="45">
        <v>0</v>
      </c>
      <c r="M116" s="45">
        <f>+IF($L$99&gt;M114,M110,M110*$L$99/M114)</f>
        <v>0</v>
      </c>
      <c r="N116" s="45">
        <f t="shared" ref="N116:BY116" si="12">+IF($L$99&gt;N114,N110,N110*$L$99/N114)</f>
        <v>0</v>
      </c>
      <c r="O116" s="45">
        <f t="shared" si="12"/>
        <v>0</v>
      </c>
      <c r="P116" s="45">
        <f t="shared" si="12"/>
        <v>0</v>
      </c>
      <c r="Q116" s="45">
        <f t="shared" si="12"/>
        <v>0</v>
      </c>
      <c r="R116" s="45">
        <f t="shared" si="12"/>
        <v>0</v>
      </c>
      <c r="S116" s="45">
        <f t="shared" si="12"/>
        <v>0</v>
      </c>
      <c r="T116" s="45">
        <f t="shared" si="12"/>
        <v>0</v>
      </c>
      <c r="U116" s="45">
        <f t="shared" si="12"/>
        <v>0</v>
      </c>
      <c r="V116" s="45">
        <f t="shared" si="12"/>
        <v>0</v>
      </c>
      <c r="W116" s="45">
        <f t="shared" si="12"/>
        <v>0</v>
      </c>
      <c r="X116" s="45">
        <f t="shared" si="12"/>
        <v>0</v>
      </c>
      <c r="Y116" s="45">
        <f t="shared" si="12"/>
        <v>0</v>
      </c>
      <c r="Z116" s="45">
        <f t="shared" si="12"/>
        <v>0</v>
      </c>
      <c r="AA116" s="45">
        <f t="shared" si="12"/>
        <v>0</v>
      </c>
      <c r="AB116" s="45">
        <f t="shared" si="12"/>
        <v>0</v>
      </c>
      <c r="AC116" s="45">
        <f t="shared" si="12"/>
        <v>0</v>
      </c>
      <c r="AD116" s="45">
        <f t="shared" si="12"/>
        <v>0</v>
      </c>
      <c r="AE116" s="45">
        <f t="shared" si="12"/>
        <v>0</v>
      </c>
      <c r="AF116" s="45">
        <f t="shared" si="12"/>
        <v>0</v>
      </c>
      <c r="AG116" s="45">
        <f t="shared" si="12"/>
        <v>0</v>
      </c>
      <c r="AH116" s="45">
        <f t="shared" si="12"/>
        <v>0</v>
      </c>
      <c r="AI116" s="45">
        <f t="shared" si="12"/>
        <v>0</v>
      </c>
      <c r="AJ116" s="45">
        <f t="shared" si="12"/>
        <v>0</v>
      </c>
      <c r="AK116" s="45">
        <f t="shared" si="12"/>
        <v>0</v>
      </c>
      <c r="AL116" s="45">
        <f t="shared" si="12"/>
        <v>0</v>
      </c>
      <c r="AM116" s="45">
        <f t="shared" si="12"/>
        <v>0</v>
      </c>
      <c r="AN116" s="45">
        <f t="shared" si="12"/>
        <v>0</v>
      </c>
      <c r="AO116" s="45">
        <f t="shared" si="12"/>
        <v>0</v>
      </c>
      <c r="AP116" s="45">
        <f t="shared" si="12"/>
        <v>0</v>
      </c>
      <c r="AQ116" s="45">
        <f t="shared" si="12"/>
        <v>0</v>
      </c>
      <c r="AR116" s="45">
        <f t="shared" si="12"/>
        <v>0</v>
      </c>
      <c r="AS116" s="45">
        <f t="shared" si="12"/>
        <v>0</v>
      </c>
      <c r="AT116" s="45">
        <f t="shared" si="12"/>
        <v>0</v>
      </c>
      <c r="AU116" s="45">
        <f t="shared" si="12"/>
        <v>0</v>
      </c>
      <c r="AV116" s="45">
        <f t="shared" si="12"/>
        <v>0</v>
      </c>
      <c r="AW116" s="45">
        <f t="shared" si="12"/>
        <v>0</v>
      </c>
      <c r="AX116" s="45">
        <f t="shared" si="12"/>
        <v>0</v>
      </c>
      <c r="AY116" s="45">
        <f t="shared" si="12"/>
        <v>0</v>
      </c>
      <c r="AZ116" s="45">
        <f t="shared" si="12"/>
        <v>0</v>
      </c>
      <c r="BA116" s="45">
        <f t="shared" si="12"/>
        <v>0</v>
      </c>
      <c r="BB116" s="45">
        <f t="shared" si="12"/>
        <v>0</v>
      </c>
      <c r="BC116" s="45">
        <f t="shared" si="12"/>
        <v>0</v>
      </c>
      <c r="BD116" s="45">
        <f t="shared" si="12"/>
        <v>0</v>
      </c>
      <c r="BE116" s="45">
        <f t="shared" si="12"/>
        <v>0</v>
      </c>
      <c r="BF116" s="45">
        <f t="shared" si="12"/>
        <v>0</v>
      </c>
      <c r="BG116" s="45">
        <f t="shared" si="12"/>
        <v>0</v>
      </c>
      <c r="BH116" s="45">
        <f t="shared" si="12"/>
        <v>0</v>
      </c>
      <c r="BI116" s="45">
        <f t="shared" si="12"/>
        <v>0</v>
      </c>
      <c r="BJ116" s="45">
        <f t="shared" si="12"/>
        <v>0</v>
      </c>
      <c r="BK116" s="45">
        <f t="shared" si="12"/>
        <v>0</v>
      </c>
      <c r="BL116" s="45">
        <f t="shared" si="12"/>
        <v>0</v>
      </c>
      <c r="BM116" s="45">
        <f t="shared" si="12"/>
        <v>0</v>
      </c>
      <c r="BN116" s="45">
        <f t="shared" si="12"/>
        <v>0</v>
      </c>
      <c r="BO116" s="45">
        <f t="shared" si="12"/>
        <v>0</v>
      </c>
      <c r="BP116" s="45">
        <f t="shared" si="12"/>
        <v>0</v>
      </c>
      <c r="BQ116" s="45">
        <f t="shared" si="12"/>
        <v>0</v>
      </c>
      <c r="BR116" s="45">
        <f t="shared" si="12"/>
        <v>0</v>
      </c>
      <c r="BS116" s="45">
        <f t="shared" si="12"/>
        <v>0</v>
      </c>
      <c r="BT116" s="45">
        <f t="shared" si="12"/>
        <v>0</v>
      </c>
      <c r="BU116" s="45">
        <f t="shared" si="12"/>
        <v>0</v>
      </c>
      <c r="BV116" s="45">
        <f t="shared" si="12"/>
        <v>0</v>
      </c>
      <c r="BW116" s="45">
        <f t="shared" si="12"/>
        <v>0</v>
      </c>
      <c r="BX116" s="45">
        <f t="shared" si="12"/>
        <v>0</v>
      </c>
      <c r="BY116" s="45">
        <f t="shared" si="12"/>
        <v>0</v>
      </c>
      <c r="BZ116" s="45">
        <f t="shared" ref="BZ116:DH116" si="13">+IF($L$99&gt;BZ114,BZ110,BZ110*$L$99/BZ114)</f>
        <v>0</v>
      </c>
      <c r="CA116" s="45">
        <f t="shared" si="13"/>
        <v>0</v>
      </c>
      <c r="CB116" s="45">
        <f t="shared" si="13"/>
        <v>0</v>
      </c>
      <c r="CC116" s="45">
        <f t="shared" si="13"/>
        <v>0</v>
      </c>
      <c r="CD116" s="45">
        <f t="shared" si="13"/>
        <v>0</v>
      </c>
      <c r="CE116" s="45">
        <f t="shared" si="13"/>
        <v>0</v>
      </c>
      <c r="CF116" s="45">
        <f t="shared" si="13"/>
        <v>0</v>
      </c>
      <c r="CG116" s="45">
        <f t="shared" si="13"/>
        <v>0</v>
      </c>
      <c r="CH116" s="45">
        <f t="shared" si="13"/>
        <v>0</v>
      </c>
      <c r="CI116" s="45">
        <f t="shared" si="13"/>
        <v>0</v>
      </c>
      <c r="CJ116" s="45">
        <f t="shared" si="13"/>
        <v>0</v>
      </c>
      <c r="CK116" s="45">
        <f t="shared" si="13"/>
        <v>0</v>
      </c>
      <c r="CL116" s="45">
        <f t="shared" si="13"/>
        <v>0</v>
      </c>
      <c r="CM116" s="45">
        <f t="shared" si="13"/>
        <v>0</v>
      </c>
      <c r="CN116" s="45">
        <f t="shared" si="13"/>
        <v>0</v>
      </c>
      <c r="CO116" s="45">
        <f t="shared" si="13"/>
        <v>0</v>
      </c>
      <c r="CP116" s="45">
        <f t="shared" si="13"/>
        <v>0</v>
      </c>
      <c r="CQ116" s="45">
        <f t="shared" si="13"/>
        <v>0</v>
      </c>
      <c r="CR116" s="45">
        <f t="shared" si="13"/>
        <v>0</v>
      </c>
      <c r="CS116" s="45">
        <f t="shared" si="13"/>
        <v>0</v>
      </c>
      <c r="CT116" s="45">
        <f t="shared" si="13"/>
        <v>0</v>
      </c>
      <c r="CU116" s="45">
        <f t="shared" si="13"/>
        <v>0</v>
      </c>
      <c r="CV116" s="45">
        <f t="shared" si="13"/>
        <v>0</v>
      </c>
      <c r="CW116" s="45">
        <f t="shared" si="13"/>
        <v>0</v>
      </c>
      <c r="CX116" s="45">
        <f t="shared" si="13"/>
        <v>0</v>
      </c>
      <c r="CY116" s="45">
        <f t="shared" si="13"/>
        <v>0</v>
      </c>
      <c r="CZ116" s="45">
        <f t="shared" si="13"/>
        <v>0</v>
      </c>
      <c r="DA116" s="45">
        <f t="shared" si="13"/>
        <v>0</v>
      </c>
      <c r="DB116" s="45">
        <f t="shared" si="13"/>
        <v>0</v>
      </c>
      <c r="DC116" s="45">
        <f t="shared" si="13"/>
        <v>0</v>
      </c>
      <c r="DD116" s="45">
        <f t="shared" si="13"/>
        <v>0</v>
      </c>
      <c r="DE116" s="45">
        <f t="shared" si="13"/>
        <v>0</v>
      </c>
      <c r="DF116" s="45">
        <f t="shared" si="13"/>
        <v>0</v>
      </c>
      <c r="DG116" s="45">
        <f t="shared" si="13"/>
        <v>0</v>
      </c>
      <c r="DH116" s="45">
        <f t="shared" si="13"/>
        <v>0</v>
      </c>
    </row>
    <row r="117" spans="3:112" x14ac:dyDescent="0.25">
      <c r="C117" s="46"/>
      <c r="D117" s="46"/>
      <c r="K117" s="6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</row>
    <row r="118" spans="3:112" x14ac:dyDescent="0.25">
      <c r="C118" s="46"/>
      <c r="D118" s="46"/>
      <c r="K118" s="6" t="s">
        <v>54</v>
      </c>
      <c r="L118" s="45">
        <v>0</v>
      </c>
      <c r="M118" s="45">
        <f>+IF($L$99&gt;M114,M112,M112*$L$99/M114)</f>
        <v>0</v>
      </c>
      <c r="N118" s="45">
        <f t="shared" ref="N118:BY118" si="14">+IF($L$99&gt;N114,N112,N112*$L$99/N114)</f>
        <v>0</v>
      </c>
      <c r="O118" s="45">
        <f t="shared" si="14"/>
        <v>0</v>
      </c>
      <c r="P118" s="45">
        <f t="shared" si="14"/>
        <v>0</v>
      </c>
      <c r="Q118" s="45">
        <f t="shared" si="14"/>
        <v>0</v>
      </c>
      <c r="R118" s="45">
        <f t="shared" si="14"/>
        <v>0</v>
      </c>
      <c r="S118" s="45">
        <f t="shared" si="14"/>
        <v>0</v>
      </c>
      <c r="T118" s="45">
        <f t="shared" si="14"/>
        <v>0</v>
      </c>
      <c r="U118" s="45">
        <f t="shared" si="14"/>
        <v>0</v>
      </c>
      <c r="V118" s="45">
        <f t="shared" si="14"/>
        <v>0</v>
      </c>
      <c r="W118" s="45">
        <f t="shared" si="14"/>
        <v>0</v>
      </c>
      <c r="X118" s="45">
        <f t="shared" si="14"/>
        <v>0</v>
      </c>
      <c r="Y118" s="45">
        <f t="shared" si="14"/>
        <v>0</v>
      </c>
      <c r="Z118" s="45">
        <f t="shared" si="14"/>
        <v>0</v>
      </c>
      <c r="AA118" s="45">
        <f t="shared" si="14"/>
        <v>0</v>
      </c>
      <c r="AB118" s="45">
        <f t="shared" si="14"/>
        <v>0</v>
      </c>
      <c r="AC118" s="45">
        <f t="shared" si="14"/>
        <v>0</v>
      </c>
      <c r="AD118" s="45">
        <f t="shared" si="14"/>
        <v>0</v>
      </c>
      <c r="AE118" s="45">
        <f t="shared" si="14"/>
        <v>0</v>
      </c>
      <c r="AF118" s="45">
        <f t="shared" si="14"/>
        <v>0</v>
      </c>
      <c r="AG118" s="45">
        <f t="shared" si="14"/>
        <v>0</v>
      </c>
      <c r="AH118" s="45">
        <f t="shared" si="14"/>
        <v>0</v>
      </c>
      <c r="AI118" s="45">
        <f t="shared" si="14"/>
        <v>0</v>
      </c>
      <c r="AJ118" s="45">
        <f t="shared" si="14"/>
        <v>0</v>
      </c>
      <c r="AK118" s="45">
        <f t="shared" si="14"/>
        <v>0</v>
      </c>
      <c r="AL118" s="45">
        <f t="shared" si="14"/>
        <v>0</v>
      </c>
      <c r="AM118" s="45">
        <f t="shared" si="14"/>
        <v>0</v>
      </c>
      <c r="AN118" s="45">
        <f t="shared" si="14"/>
        <v>0</v>
      </c>
      <c r="AO118" s="45">
        <f t="shared" si="14"/>
        <v>0</v>
      </c>
      <c r="AP118" s="45">
        <f t="shared" si="14"/>
        <v>0</v>
      </c>
      <c r="AQ118" s="45">
        <f t="shared" si="14"/>
        <v>0</v>
      </c>
      <c r="AR118" s="45">
        <f t="shared" si="14"/>
        <v>0</v>
      </c>
      <c r="AS118" s="45">
        <f t="shared" si="14"/>
        <v>0</v>
      </c>
      <c r="AT118" s="45">
        <f t="shared" si="14"/>
        <v>0</v>
      </c>
      <c r="AU118" s="45">
        <f t="shared" si="14"/>
        <v>0</v>
      </c>
      <c r="AV118" s="45">
        <f t="shared" si="14"/>
        <v>0</v>
      </c>
      <c r="AW118" s="45">
        <f t="shared" si="14"/>
        <v>0</v>
      </c>
      <c r="AX118" s="45">
        <f t="shared" si="14"/>
        <v>0</v>
      </c>
      <c r="AY118" s="45">
        <f t="shared" si="14"/>
        <v>0</v>
      </c>
      <c r="AZ118" s="45">
        <f t="shared" si="14"/>
        <v>0</v>
      </c>
      <c r="BA118" s="45">
        <f t="shared" si="14"/>
        <v>0</v>
      </c>
      <c r="BB118" s="45">
        <f t="shared" si="14"/>
        <v>0</v>
      </c>
      <c r="BC118" s="45">
        <f t="shared" si="14"/>
        <v>0</v>
      </c>
      <c r="BD118" s="45">
        <f t="shared" si="14"/>
        <v>0</v>
      </c>
      <c r="BE118" s="45">
        <f t="shared" si="14"/>
        <v>0</v>
      </c>
      <c r="BF118" s="45">
        <f t="shared" si="14"/>
        <v>0</v>
      </c>
      <c r="BG118" s="45">
        <f t="shared" si="14"/>
        <v>0</v>
      </c>
      <c r="BH118" s="45">
        <f t="shared" si="14"/>
        <v>0</v>
      </c>
      <c r="BI118" s="45">
        <f t="shared" si="14"/>
        <v>0</v>
      </c>
      <c r="BJ118" s="45">
        <f t="shared" si="14"/>
        <v>0</v>
      </c>
      <c r="BK118" s="45">
        <f t="shared" si="14"/>
        <v>0</v>
      </c>
      <c r="BL118" s="45">
        <f t="shared" si="14"/>
        <v>0</v>
      </c>
      <c r="BM118" s="45">
        <f t="shared" si="14"/>
        <v>0</v>
      </c>
      <c r="BN118" s="45">
        <f t="shared" si="14"/>
        <v>0</v>
      </c>
      <c r="BO118" s="45">
        <f t="shared" si="14"/>
        <v>0</v>
      </c>
      <c r="BP118" s="45">
        <f t="shared" si="14"/>
        <v>0</v>
      </c>
      <c r="BQ118" s="45">
        <f t="shared" si="14"/>
        <v>0</v>
      </c>
      <c r="BR118" s="45">
        <f t="shared" si="14"/>
        <v>0</v>
      </c>
      <c r="BS118" s="45">
        <f t="shared" si="14"/>
        <v>0</v>
      </c>
      <c r="BT118" s="45">
        <f t="shared" si="14"/>
        <v>0</v>
      </c>
      <c r="BU118" s="45">
        <f t="shared" si="14"/>
        <v>0</v>
      </c>
      <c r="BV118" s="45">
        <f t="shared" si="14"/>
        <v>0</v>
      </c>
      <c r="BW118" s="45">
        <f t="shared" si="14"/>
        <v>0</v>
      </c>
      <c r="BX118" s="45">
        <f t="shared" si="14"/>
        <v>0</v>
      </c>
      <c r="BY118" s="45">
        <f t="shared" si="14"/>
        <v>0</v>
      </c>
      <c r="BZ118" s="45">
        <f t="shared" ref="BZ118:DH118" si="15">+IF($L$99&gt;BZ114,BZ112,BZ112*$L$99/BZ114)</f>
        <v>0</v>
      </c>
      <c r="CA118" s="45">
        <f t="shared" si="15"/>
        <v>0</v>
      </c>
      <c r="CB118" s="45">
        <f t="shared" si="15"/>
        <v>0</v>
      </c>
      <c r="CC118" s="45">
        <f t="shared" si="15"/>
        <v>0</v>
      </c>
      <c r="CD118" s="45">
        <f t="shared" si="15"/>
        <v>0</v>
      </c>
      <c r="CE118" s="45">
        <f t="shared" si="15"/>
        <v>0</v>
      </c>
      <c r="CF118" s="45">
        <f t="shared" si="15"/>
        <v>0</v>
      </c>
      <c r="CG118" s="45">
        <f t="shared" si="15"/>
        <v>0</v>
      </c>
      <c r="CH118" s="45">
        <f t="shared" si="15"/>
        <v>0</v>
      </c>
      <c r="CI118" s="45">
        <f t="shared" si="15"/>
        <v>0</v>
      </c>
      <c r="CJ118" s="45">
        <f t="shared" si="15"/>
        <v>0</v>
      </c>
      <c r="CK118" s="45">
        <f t="shared" si="15"/>
        <v>0</v>
      </c>
      <c r="CL118" s="45">
        <f t="shared" si="15"/>
        <v>0</v>
      </c>
      <c r="CM118" s="45">
        <f t="shared" si="15"/>
        <v>0</v>
      </c>
      <c r="CN118" s="45">
        <f t="shared" si="15"/>
        <v>0</v>
      </c>
      <c r="CO118" s="45">
        <f t="shared" si="15"/>
        <v>0</v>
      </c>
      <c r="CP118" s="45">
        <f t="shared" si="15"/>
        <v>0</v>
      </c>
      <c r="CQ118" s="45">
        <f t="shared" si="15"/>
        <v>0</v>
      </c>
      <c r="CR118" s="45">
        <f t="shared" si="15"/>
        <v>0</v>
      </c>
      <c r="CS118" s="45">
        <f t="shared" si="15"/>
        <v>0</v>
      </c>
      <c r="CT118" s="45">
        <f t="shared" si="15"/>
        <v>0</v>
      </c>
      <c r="CU118" s="45">
        <f t="shared" si="15"/>
        <v>0</v>
      </c>
      <c r="CV118" s="45">
        <f t="shared" si="15"/>
        <v>0</v>
      </c>
      <c r="CW118" s="45">
        <f t="shared" si="15"/>
        <v>0</v>
      </c>
      <c r="CX118" s="45">
        <f t="shared" si="15"/>
        <v>0</v>
      </c>
      <c r="CY118" s="45">
        <f t="shared" si="15"/>
        <v>0</v>
      </c>
      <c r="CZ118" s="45">
        <f t="shared" si="15"/>
        <v>0</v>
      </c>
      <c r="DA118" s="45">
        <f t="shared" si="15"/>
        <v>0</v>
      </c>
      <c r="DB118" s="45">
        <f t="shared" si="15"/>
        <v>0</v>
      </c>
      <c r="DC118" s="45">
        <f t="shared" si="15"/>
        <v>0</v>
      </c>
      <c r="DD118" s="45">
        <f t="shared" si="15"/>
        <v>0</v>
      </c>
      <c r="DE118" s="45">
        <f t="shared" si="15"/>
        <v>0</v>
      </c>
      <c r="DF118" s="45">
        <f t="shared" si="15"/>
        <v>0</v>
      </c>
      <c r="DG118" s="45">
        <f t="shared" si="15"/>
        <v>0</v>
      </c>
      <c r="DH118" s="45">
        <f t="shared" si="15"/>
        <v>0</v>
      </c>
    </row>
    <row r="119" spans="3:112" x14ac:dyDescent="0.25">
      <c r="C119" s="46"/>
      <c r="D119" s="46"/>
      <c r="K119" s="6"/>
      <c r="L119" s="8"/>
      <c r="M119" s="8"/>
      <c r="N119" s="8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</row>
    <row r="120" spans="3:112" x14ac:dyDescent="0.25">
      <c r="C120" s="46"/>
      <c r="D120" s="46"/>
      <c r="K120" s="6"/>
      <c r="L120" s="8"/>
      <c r="M120" s="8"/>
      <c r="N120" s="8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</row>
    <row r="121" spans="3:112" x14ac:dyDescent="0.25">
      <c r="C121" s="46"/>
      <c r="D121" s="46"/>
      <c r="K121" s="6"/>
      <c r="L121" s="47" t="s">
        <v>56</v>
      </c>
      <c r="M121" s="8"/>
      <c r="N121" s="8"/>
      <c r="Q121" s="40" t="s">
        <v>57</v>
      </c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</row>
    <row r="122" spans="3:112" x14ac:dyDescent="0.25">
      <c r="C122" s="46"/>
      <c r="D122" s="46"/>
      <c r="K122" s="6"/>
      <c r="L122" s="8"/>
      <c r="M122" s="8"/>
      <c r="N122" s="8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</row>
    <row r="123" spans="3:112" ht="15.6" x14ac:dyDescent="0.25">
      <c r="C123" s="46"/>
      <c r="D123" s="46"/>
      <c r="K123" s="42" t="s">
        <v>58</v>
      </c>
      <c r="L123" s="23">
        <f>4*SUM(M110:DH110)</f>
        <v>0</v>
      </c>
      <c r="M123" s="14" t="s">
        <v>7</v>
      </c>
      <c r="N123" s="8"/>
      <c r="P123" s="42" t="s">
        <v>58</v>
      </c>
      <c r="Q123" s="23">
        <f>4*SUM(M116:DH116)</f>
        <v>0</v>
      </c>
      <c r="R123" s="14" t="s">
        <v>7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</row>
    <row r="124" spans="3:112" x14ac:dyDescent="0.25">
      <c r="C124" s="46"/>
      <c r="D124" s="46"/>
      <c r="K124" s="6"/>
      <c r="L124" s="23"/>
      <c r="M124" s="48"/>
      <c r="N124" s="8"/>
      <c r="P124" s="6"/>
      <c r="Q124" s="23"/>
      <c r="R124" s="48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</row>
    <row r="125" spans="3:112" ht="15.6" x14ac:dyDescent="0.25">
      <c r="C125" s="46"/>
      <c r="D125" s="46"/>
      <c r="K125" s="6" t="s">
        <v>59</v>
      </c>
      <c r="L125" s="23">
        <f>4*SUM(M112:DH112)</f>
        <v>0</v>
      </c>
      <c r="M125" s="14" t="s">
        <v>7</v>
      </c>
      <c r="N125" s="8"/>
      <c r="O125" s="49"/>
      <c r="P125" s="6" t="s">
        <v>59</v>
      </c>
      <c r="Q125" s="23">
        <f>4*SUM(M118:DH118)</f>
        <v>0</v>
      </c>
      <c r="R125" s="14" t="s">
        <v>7</v>
      </c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</row>
    <row r="126" spans="3:112" x14ac:dyDescent="0.25">
      <c r="C126" s="46"/>
      <c r="D126" s="46"/>
      <c r="K126" s="6"/>
      <c r="L126" s="23"/>
      <c r="M126" s="48"/>
      <c r="N126" s="8"/>
      <c r="P126" s="6"/>
      <c r="Q126" s="23"/>
      <c r="R126" s="48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</row>
    <row r="127" spans="3:112" ht="15.6" x14ac:dyDescent="0.25">
      <c r="C127" s="46"/>
      <c r="D127" s="46"/>
      <c r="K127" s="6" t="s">
        <v>60</v>
      </c>
      <c r="L127" s="23">
        <f>+(L123+L125)/2</f>
        <v>0</v>
      </c>
      <c r="M127" s="14" t="s">
        <v>7</v>
      </c>
      <c r="N127" s="8"/>
      <c r="P127" s="6" t="s">
        <v>60</v>
      </c>
      <c r="Q127" s="23">
        <f>+(Q123+Q125)/2</f>
        <v>0</v>
      </c>
      <c r="R127" s="14" t="s">
        <v>7</v>
      </c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</row>
    <row r="128" spans="3:112" x14ac:dyDescent="0.25">
      <c r="C128" s="46"/>
      <c r="D128" s="46"/>
      <c r="K128" s="6"/>
      <c r="L128" s="8"/>
      <c r="M128" s="8"/>
      <c r="N128" s="8"/>
      <c r="P128" s="6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</row>
    <row r="129" spans="3:62" x14ac:dyDescent="0.25">
      <c r="C129" s="46"/>
      <c r="D129" s="46"/>
      <c r="K129" s="6" t="s">
        <v>61</v>
      </c>
      <c r="L129" s="50" t="e">
        <f>+(L123-L127)/L123*100</f>
        <v>#DIV/0!</v>
      </c>
      <c r="M129" s="51" t="s">
        <v>10</v>
      </c>
      <c r="N129" s="8"/>
      <c r="P129" s="6" t="s">
        <v>61</v>
      </c>
      <c r="Q129" s="50" t="e">
        <f>+(Q123-Q127)/Q123*100</f>
        <v>#DIV/0!</v>
      </c>
      <c r="R129" s="51" t="s">
        <v>10</v>
      </c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</row>
    <row r="130" spans="3:62" x14ac:dyDescent="0.25">
      <c r="C130" s="46"/>
      <c r="D130" s="46"/>
      <c r="K130" s="6"/>
      <c r="L130" s="8"/>
      <c r="M130" s="5"/>
      <c r="N130" s="8"/>
      <c r="P130" s="6"/>
      <c r="Q130" s="50"/>
      <c r="R130" s="5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</row>
    <row r="131" spans="3:62" x14ac:dyDescent="0.25">
      <c r="K131" s="6" t="s">
        <v>62</v>
      </c>
      <c r="L131" s="50" t="e">
        <f>+(L127-L125)/L125*100</f>
        <v>#DIV/0!</v>
      </c>
      <c r="M131" s="51" t="s">
        <v>10</v>
      </c>
      <c r="N131" s="8"/>
      <c r="P131" s="6" t="s">
        <v>62</v>
      </c>
      <c r="Q131" s="50" t="e">
        <f>+(Q127-Q125)/Q125*100</f>
        <v>#DIV/0!</v>
      </c>
      <c r="R131" s="51" t="s">
        <v>10</v>
      </c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</row>
    <row r="132" spans="3:62" x14ac:dyDescent="0.25">
      <c r="K132" s="6"/>
      <c r="L132" s="8"/>
      <c r="M132" s="8"/>
      <c r="N132" s="8"/>
      <c r="Q132" s="50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</row>
    <row r="133" spans="3:62" x14ac:dyDescent="0.25">
      <c r="K133" s="6" t="s">
        <v>9</v>
      </c>
      <c r="L133" s="50" t="e">
        <f>+MAX(L129,L131)</f>
        <v>#DIV/0!</v>
      </c>
      <c r="M133" s="5" t="s">
        <v>10</v>
      </c>
      <c r="N133" s="8"/>
      <c r="P133" s="6" t="s">
        <v>9</v>
      </c>
      <c r="Q133" s="50" t="e">
        <f>+MAX(Q129,Q131)</f>
        <v>#DIV/0!</v>
      </c>
      <c r="R133" s="5" t="s">
        <v>10</v>
      </c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</row>
    <row r="134" spans="3:62" x14ac:dyDescent="0.25">
      <c r="K134" s="6"/>
      <c r="L134" s="8"/>
      <c r="M134" s="8"/>
      <c r="N134" s="8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</row>
    <row r="135" spans="3:62" x14ac:dyDescent="0.25">
      <c r="K135" s="6"/>
      <c r="L135" s="8"/>
      <c r="M135" s="8"/>
      <c r="N135" s="8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</row>
    <row r="136" spans="3:62" ht="15.6" x14ac:dyDescent="0.25">
      <c r="K136" s="42" t="s">
        <v>63</v>
      </c>
      <c r="L136" s="23">
        <f>+L123-L125</f>
        <v>0</v>
      </c>
      <c r="M136" s="14" t="s">
        <v>7</v>
      </c>
      <c r="N136" s="8"/>
      <c r="P136" s="42" t="s">
        <v>63</v>
      </c>
      <c r="Q136" s="23">
        <f>+Q123-Q125</f>
        <v>0</v>
      </c>
      <c r="R136" s="14" t="s">
        <v>7</v>
      </c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</row>
    <row r="137" spans="3:62" x14ac:dyDescent="0.25">
      <c r="K137" s="6"/>
      <c r="L137" s="8"/>
      <c r="M137" s="48"/>
      <c r="N137" s="8"/>
      <c r="P137" s="6"/>
      <c r="R137" s="48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</row>
    <row r="138" spans="3:62" ht="15.6" x14ac:dyDescent="0.25">
      <c r="K138" s="6" t="s">
        <v>64</v>
      </c>
      <c r="L138" s="23">
        <f>+L127-L125</f>
        <v>0</v>
      </c>
      <c r="M138" s="14" t="s">
        <v>7</v>
      </c>
      <c r="N138" s="8"/>
      <c r="P138" s="6" t="s">
        <v>64</v>
      </c>
      <c r="Q138" s="23">
        <f>+Q127-Q125</f>
        <v>0</v>
      </c>
      <c r="R138" s="14" t="s">
        <v>7</v>
      </c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</row>
    <row r="139" spans="3:62" x14ac:dyDescent="0.25">
      <c r="K139" s="6"/>
      <c r="L139" s="8"/>
      <c r="M139" s="8"/>
      <c r="N139" s="8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</row>
    <row r="140" spans="3:62" x14ac:dyDescent="0.25">
      <c r="K140" s="6"/>
      <c r="L140" s="8"/>
      <c r="M140" s="8"/>
      <c r="N140" s="8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</row>
    <row r="141" spans="3:62" x14ac:dyDescent="0.25">
      <c r="K141" s="6" t="s">
        <v>65</v>
      </c>
      <c r="L141" s="7" t="e">
        <f>+Q127/L127</f>
        <v>#DIV/0!</v>
      </c>
      <c r="M141" t="s">
        <v>22</v>
      </c>
      <c r="N141" s="8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</row>
    <row r="142" spans="3:62" x14ac:dyDescent="0.25">
      <c r="K142" s="6"/>
      <c r="L142" s="8"/>
      <c r="M142" s="8"/>
      <c r="N142" s="8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</row>
    <row r="143" spans="3:62" x14ac:dyDescent="0.25">
      <c r="K143" s="6" t="s">
        <v>66</v>
      </c>
      <c r="L143" s="50" t="e">
        <f>MAX(L133,Q133)</f>
        <v>#DIV/0!</v>
      </c>
      <c r="M143" s="5" t="s">
        <v>10</v>
      </c>
      <c r="N143" s="8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</row>
    <row r="144" spans="3:62" x14ac:dyDescent="0.25">
      <c r="K144" s="6"/>
      <c r="L144" s="8"/>
      <c r="M144" s="8"/>
      <c r="N144" s="8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</row>
    <row r="145" spans="11:62" x14ac:dyDescent="0.25">
      <c r="K145" s="6"/>
      <c r="L145" s="8"/>
      <c r="M145" s="8"/>
      <c r="N145" s="8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</row>
    <row r="146" spans="11:62" x14ac:dyDescent="0.25">
      <c r="K146" s="6"/>
      <c r="L146" s="8"/>
      <c r="M146" s="8"/>
      <c r="N146" s="8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</row>
    <row r="147" spans="11:62" x14ac:dyDescent="0.25">
      <c r="K147" s="6"/>
      <c r="L147" s="8"/>
      <c r="M147" s="8"/>
      <c r="N147" s="8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</row>
    <row r="148" spans="11:62" x14ac:dyDescent="0.25">
      <c r="K148" s="6"/>
      <c r="L148" s="8"/>
      <c r="M148" s="8"/>
      <c r="N148" s="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</row>
    <row r="149" spans="11:62" x14ac:dyDescent="0.25">
      <c r="K149" s="6"/>
      <c r="L149" s="8"/>
      <c r="M149" s="8"/>
      <c r="N149" s="8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</row>
    <row r="150" spans="11:62" x14ac:dyDescent="0.25">
      <c r="K150" s="6"/>
      <c r="L150" s="8"/>
      <c r="M150" s="8"/>
      <c r="N150" s="8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</row>
    <row r="151" spans="11:62" x14ac:dyDescent="0.25">
      <c r="K151" s="6"/>
      <c r="L151" s="8"/>
      <c r="M151" s="8"/>
      <c r="N151" s="8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</row>
    <row r="152" spans="11:62" x14ac:dyDescent="0.25">
      <c r="K152" s="6"/>
      <c r="L152" s="8"/>
      <c r="M152" s="8"/>
      <c r="N152" s="8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</row>
    <row r="153" spans="11:62" x14ac:dyDescent="0.25">
      <c r="K153" s="6"/>
      <c r="L153" s="8"/>
      <c r="M153" s="8"/>
      <c r="N153" s="8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</row>
    <row r="154" spans="11:62" x14ac:dyDescent="0.25">
      <c r="K154" s="6"/>
      <c r="L154" s="8"/>
      <c r="M154" s="8"/>
      <c r="N154" s="8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</row>
    <row r="155" spans="11:62" x14ac:dyDescent="0.25">
      <c r="K155" s="6"/>
      <c r="L155" s="8"/>
      <c r="M155" s="8"/>
      <c r="N155" s="8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</row>
    <row r="156" spans="11:62" x14ac:dyDescent="0.25">
      <c r="K156" s="6"/>
      <c r="L156" s="8"/>
      <c r="M156" s="8"/>
      <c r="N156" s="8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</row>
    <row r="157" spans="11:62" x14ac:dyDescent="0.25">
      <c r="K157" s="6"/>
      <c r="L157" s="8"/>
      <c r="M157" s="8"/>
      <c r="N157" s="8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</row>
    <row r="158" spans="11:62" x14ac:dyDescent="0.25">
      <c r="K158" s="6"/>
      <c r="L158" s="8"/>
      <c r="M158" s="8"/>
      <c r="N158" s="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</row>
    <row r="159" spans="11:62" x14ac:dyDescent="0.25">
      <c r="K159" s="6"/>
      <c r="L159" s="8"/>
      <c r="M159" s="8"/>
      <c r="N159" s="8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</row>
    <row r="160" spans="11:62" x14ac:dyDescent="0.25">
      <c r="K160" s="6"/>
      <c r="L160" s="8"/>
      <c r="M160" s="8"/>
      <c r="N160" s="8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</row>
    <row r="161" spans="11:62" x14ac:dyDescent="0.25">
      <c r="K161" s="6"/>
      <c r="L161" s="8"/>
      <c r="M161" s="8"/>
      <c r="N161" s="8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</row>
    <row r="162" spans="11:62" x14ac:dyDescent="0.25">
      <c r="K162" s="6"/>
      <c r="L162" s="8"/>
      <c r="M162" s="8"/>
      <c r="N162" s="8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1:62" x14ac:dyDescent="0.25">
      <c r="K163" s="6"/>
      <c r="L163" s="8"/>
      <c r="M163" s="8"/>
      <c r="N163" s="8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1:62" x14ac:dyDescent="0.25">
      <c r="K164" s="6"/>
      <c r="L164" s="8"/>
      <c r="M164" s="8"/>
      <c r="N164" s="8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1:62" x14ac:dyDescent="0.25">
      <c r="K165" s="6"/>
      <c r="L165" s="8"/>
      <c r="M165" s="8"/>
      <c r="N165" s="8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1:62" x14ac:dyDescent="0.25">
      <c r="K166" s="6"/>
      <c r="L166" s="8"/>
      <c r="M166" s="8"/>
      <c r="N166" s="8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1:62" x14ac:dyDescent="0.25">
      <c r="K167" s="6"/>
      <c r="L167" s="8"/>
      <c r="M167" s="8"/>
      <c r="N167" s="8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1:62" x14ac:dyDescent="0.25">
      <c r="K168" s="6"/>
      <c r="L168" s="8"/>
      <c r="M168" s="8"/>
      <c r="N168" s="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1:62" x14ac:dyDescent="0.25">
      <c r="K169" s="6"/>
      <c r="L169" s="8"/>
      <c r="M169" s="8"/>
      <c r="N169" s="8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1:62" x14ac:dyDescent="0.25">
      <c r="K170" s="6"/>
      <c r="L170" s="8"/>
      <c r="M170" s="8"/>
      <c r="N170" s="8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1:62" x14ac:dyDescent="0.25">
      <c r="K171" s="6"/>
      <c r="L171" s="8"/>
      <c r="M171" s="8"/>
      <c r="N171" s="8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</sheetData>
  <sheetProtection password="C7E7" sheet="1" objects="1" scenarios="1"/>
  <mergeCells count="6">
    <mergeCell ref="B75:N75"/>
    <mergeCell ref="D2:H2"/>
    <mergeCell ref="C4:I4"/>
    <mergeCell ref="B26:D26"/>
    <mergeCell ref="H26:J26"/>
    <mergeCell ref="B43:J4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H171"/>
  <sheetViews>
    <sheetView topLeftCell="A16" zoomScaleNormal="100" workbookViewId="0">
      <selection activeCell="C32" sqref="C32"/>
    </sheetView>
  </sheetViews>
  <sheetFormatPr defaultColWidth="9.109375" defaultRowHeight="13.2" x14ac:dyDescent="0.25"/>
  <cols>
    <col min="1" max="9" width="9.109375" style="8"/>
    <col min="10" max="10" width="9.109375" style="6"/>
    <col min="11" max="11" width="9.109375" style="7"/>
    <col min="12" max="12" width="9.109375" style="5"/>
    <col min="13" max="13" width="9.109375" style="6"/>
    <col min="14" max="14" width="9.109375" style="7"/>
    <col min="15" max="16384" width="9.109375" style="8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/>
    </row>
    <row r="2" spans="1:14" ht="15.6" x14ac:dyDescent="0.3">
      <c r="A2" s="9"/>
      <c r="B2" s="10"/>
      <c r="C2" s="11"/>
      <c r="D2" s="81" t="s">
        <v>0</v>
      </c>
      <c r="E2" s="81"/>
      <c r="F2" s="81"/>
      <c r="G2" s="81"/>
      <c r="H2" s="81"/>
      <c r="I2" s="11"/>
      <c r="J2" s="12"/>
      <c r="K2" s="13"/>
      <c r="L2" s="14"/>
      <c r="M2" s="12"/>
      <c r="N2" s="15"/>
    </row>
    <row r="3" spans="1:14" ht="12" customHeight="1" x14ac:dyDescent="0.3">
      <c r="A3" s="9"/>
      <c r="B3" s="10"/>
      <c r="C3" s="11"/>
      <c r="D3" s="11"/>
      <c r="E3" s="11"/>
      <c r="F3" s="11"/>
      <c r="G3" s="11"/>
      <c r="H3" s="52"/>
      <c r="I3" s="11"/>
      <c r="J3" s="12"/>
      <c r="K3" s="13"/>
      <c r="L3" s="14"/>
      <c r="M3" s="12"/>
      <c r="N3" s="15"/>
    </row>
    <row r="4" spans="1:14" ht="15.6" x14ac:dyDescent="0.3">
      <c r="A4" s="9"/>
      <c r="B4" s="10"/>
      <c r="C4" s="81" t="s">
        <v>1</v>
      </c>
      <c r="D4" s="81"/>
      <c r="E4" s="81"/>
      <c r="F4" s="81"/>
      <c r="G4" s="81"/>
      <c r="H4" s="81"/>
      <c r="I4" s="81"/>
      <c r="J4" s="12"/>
      <c r="K4" s="13"/>
      <c r="L4" s="14"/>
      <c r="M4" s="12"/>
      <c r="N4" s="15"/>
    </row>
    <row r="5" spans="1:14" ht="12" customHeight="1" x14ac:dyDescent="0.3">
      <c r="A5" s="9"/>
      <c r="B5" s="10"/>
      <c r="C5" s="11"/>
      <c r="D5" s="11"/>
      <c r="E5" s="11"/>
      <c r="F5" s="52"/>
      <c r="G5" s="11"/>
      <c r="H5" s="52"/>
      <c r="I5" s="11"/>
      <c r="J5" s="12"/>
      <c r="K5" s="13"/>
      <c r="L5" s="14"/>
      <c r="M5" s="12"/>
      <c r="N5" s="15"/>
    </row>
    <row r="6" spans="1:14" x14ac:dyDescent="0.25">
      <c r="A6" s="9"/>
      <c r="B6" s="11"/>
      <c r="C6" s="11"/>
      <c r="D6" s="11"/>
      <c r="E6" s="11"/>
      <c r="F6" s="11"/>
      <c r="G6" s="11"/>
      <c r="H6" s="11"/>
      <c r="I6" s="11"/>
      <c r="J6" s="12"/>
      <c r="K6" s="13"/>
    </row>
    <row r="7" spans="1:14" x14ac:dyDescent="0.25">
      <c r="A7" s="9"/>
      <c r="B7" s="17"/>
      <c r="C7" s="17"/>
      <c r="D7" s="17"/>
      <c r="E7" s="17"/>
      <c r="F7" s="17"/>
      <c r="G7" s="17"/>
      <c r="H7" s="17"/>
      <c r="I7" s="17"/>
      <c r="J7" s="18"/>
      <c r="K7" s="13"/>
    </row>
    <row r="8" spans="1:14" x14ac:dyDescent="0.25">
      <c r="A8" s="9"/>
      <c r="B8" s="17"/>
      <c r="C8" s="17"/>
      <c r="D8" s="17"/>
      <c r="E8" s="17"/>
      <c r="F8" s="17"/>
      <c r="G8" s="17"/>
      <c r="H8" s="17"/>
      <c r="I8" s="17"/>
      <c r="J8" s="18"/>
      <c r="K8" s="13"/>
    </row>
    <row r="9" spans="1:14" x14ac:dyDescent="0.25">
      <c r="A9" s="9"/>
      <c r="B9" s="17"/>
      <c r="C9" s="17"/>
      <c r="D9" s="17"/>
      <c r="E9" s="17"/>
      <c r="F9" s="17"/>
      <c r="G9" s="17"/>
      <c r="H9" s="17"/>
      <c r="I9" s="17"/>
      <c r="J9" s="18"/>
      <c r="K9" s="13"/>
    </row>
    <row r="10" spans="1:14" x14ac:dyDescent="0.25">
      <c r="A10" s="9"/>
      <c r="B10" s="17"/>
      <c r="C10" s="17"/>
      <c r="D10" s="17"/>
      <c r="E10" s="17"/>
      <c r="F10" s="17"/>
      <c r="G10" s="17"/>
      <c r="H10" s="17"/>
      <c r="I10" s="17"/>
      <c r="J10" s="18"/>
      <c r="K10" s="13"/>
    </row>
    <row r="11" spans="1:14" x14ac:dyDescent="0.25">
      <c r="A11" s="9"/>
      <c r="B11" s="17"/>
      <c r="C11" s="17"/>
      <c r="D11" s="17"/>
      <c r="E11" s="17"/>
      <c r="F11" s="17"/>
      <c r="G11" s="17"/>
      <c r="H11" s="17"/>
      <c r="I11" s="17"/>
      <c r="J11" s="18"/>
      <c r="K11" s="13"/>
    </row>
    <row r="12" spans="1:14" x14ac:dyDescent="0.25">
      <c r="A12" s="9"/>
      <c r="B12" s="17"/>
      <c r="C12" s="17"/>
      <c r="D12" s="17"/>
      <c r="E12" s="17"/>
      <c r="F12" s="17"/>
      <c r="G12" s="17"/>
      <c r="H12" s="17"/>
      <c r="I12" s="17"/>
      <c r="J12" s="18"/>
      <c r="K12" s="13"/>
    </row>
    <row r="13" spans="1:14" x14ac:dyDescent="0.25">
      <c r="A13" s="9"/>
      <c r="B13" s="17"/>
      <c r="C13" s="17"/>
      <c r="D13" s="17"/>
      <c r="E13" s="17"/>
      <c r="F13" s="17"/>
      <c r="G13" s="17"/>
      <c r="H13" s="17"/>
      <c r="I13" s="17"/>
      <c r="J13" s="18"/>
      <c r="K13" s="13"/>
    </row>
    <row r="14" spans="1:14" x14ac:dyDescent="0.25">
      <c r="A14" s="9"/>
      <c r="B14" s="17"/>
      <c r="C14" s="17"/>
      <c r="D14" s="17"/>
      <c r="E14" s="17"/>
      <c r="F14" s="17"/>
      <c r="G14" s="17"/>
      <c r="H14" s="17"/>
      <c r="I14" s="17"/>
      <c r="J14" s="18"/>
      <c r="K14" s="13"/>
    </row>
    <row r="15" spans="1:14" x14ac:dyDescent="0.25">
      <c r="A15" s="9"/>
      <c r="B15" s="17"/>
      <c r="C15" s="17"/>
      <c r="D15" s="17"/>
      <c r="E15" s="17"/>
      <c r="F15" s="17"/>
      <c r="G15" s="17"/>
      <c r="H15" s="17"/>
      <c r="I15" s="17"/>
      <c r="J15" s="18"/>
      <c r="K15" s="13"/>
    </row>
    <row r="16" spans="1:14" x14ac:dyDescent="0.25">
      <c r="A16" s="9"/>
      <c r="B16" s="17"/>
      <c r="C16" s="17"/>
      <c r="D16" s="17"/>
      <c r="E16" s="17"/>
      <c r="F16" s="17"/>
      <c r="G16" s="17"/>
      <c r="H16" s="17"/>
      <c r="I16" s="17"/>
      <c r="J16" s="18"/>
      <c r="K16" s="13"/>
    </row>
    <row r="17" spans="1:11" x14ac:dyDescent="0.25">
      <c r="A17" s="9"/>
      <c r="B17" s="17"/>
      <c r="C17" s="17"/>
      <c r="D17" s="17"/>
      <c r="E17" s="17"/>
      <c r="F17" s="17"/>
      <c r="G17" s="17"/>
      <c r="H17" s="17"/>
      <c r="I17" s="17"/>
      <c r="J17" s="18"/>
      <c r="K17" s="13"/>
    </row>
    <row r="18" spans="1:11" x14ac:dyDescent="0.25">
      <c r="A18" s="9"/>
      <c r="B18" s="17"/>
      <c r="C18" s="17"/>
      <c r="D18" s="17"/>
      <c r="E18" s="17"/>
      <c r="F18" s="17"/>
      <c r="G18" s="17"/>
      <c r="H18" s="17"/>
      <c r="I18" s="17"/>
      <c r="J18" s="18"/>
      <c r="K18" s="13"/>
    </row>
    <row r="19" spans="1:11" x14ac:dyDescent="0.25">
      <c r="A19" s="9"/>
      <c r="B19" s="17"/>
      <c r="C19" s="17"/>
      <c r="D19" s="17"/>
      <c r="E19" s="17"/>
      <c r="F19" s="17"/>
      <c r="G19" s="17"/>
      <c r="H19" s="17"/>
      <c r="I19" s="17"/>
      <c r="J19" s="18"/>
      <c r="K19" s="13"/>
    </row>
    <row r="20" spans="1:11" x14ac:dyDescent="0.25">
      <c r="A20" s="9"/>
      <c r="B20" s="17"/>
      <c r="C20" s="17"/>
      <c r="D20" s="17"/>
      <c r="E20" s="17"/>
      <c r="F20" s="17"/>
      <c r="G20" s="17"/>
      <c r="H20" s="17"/>
      <c r="I20" s="17"/>
      <c r="J20" s="18"/>
      <c r="K20" s="13"/>
    </row>
    <row r="21" spans="1:11" x14ac:dyDescent="0.25">
      <c r="A21" s="9"/>
      <c r="B21" s="17"/>
      <c r="C21" s="17"/>
      <c r="D21" s="17"/>
      <c r="E21" s="17"/>
      <c r="F21" s="17"/>
      <c r="G21" s="17"/>
      <c r="H21" s="17"/>
      <c r="I21" s="17"/>
      <c r="J21" s="18"/>
      <c r="K21" s="13"/>
    </row>
    <row r="22" spans="1:11" x14ac:dyDescent="0.25">
      <c r="A22" s="9"/>
      <c r="B22" s="17"/>
      <c r="C22" s="17"/>
      <c r="D22" s="17"/>
      <c r="E22" s="17"/>
      <c r="F22" s="17"/>
      <c r="G22" s="17"/>
      <c r="H22" s="17"/>
      <c r="I22" s="17"/>
      <c r="J22" s="18"/>
      <c r="K22" s="13"/>
    </row>
    <row r="23" spans="1:11" x14ac:dyDescent="0.25">
      <c r="A23" s="9"/>
      <c r="B23" s="17"/>
      <c r="C23" s="17"/>
      <c r="D23" s="17"/>
      <c r="E23" s="17"/>
      <c r="F23" s="17"/>
      <c r="G23" s="17"/>
      <c r="H23" s="17"/>
      <c r="I23" s="17"/>
      <c r="J23" s="18"/>
      <c r="K23" s="13"/>
    </row>
    <row r="24" spans="1:11" x14ac:dyDescent="0.25">
      <c r="A24" s="9"/>
      <c r="B24" s="11"/>
      <c r="C24" s="11"/>
      <c r="D24" s="11"/>
      <c r="E24" s="11"/>
      <c r="F24" s="11"/>
      <c r="G24" s="11"/>
      <c r="H24" s="11"/>
      <c r="I24" s="11"/>
      <c r="J24" s="12"/>
      <c r="K24" s="13"/>
    </row>
    <row r="25" spans="1:11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2"/>
      <c r="K25" s="13"/>
    </row>
    <row r="26" spans="1:11" x14ac:dyDescent="0.25">
      <c r="A26" s="9"/>
      <c r="B26" s="78" t="s">
        <v>2</v>
      </c>
      <c r="C26" s="79"/>
      <c r="D26" s="80"/>
      <c r="E26" s="11"/>
      <c r="F26" s="11"/>
      <c r="G26" s="11"/>
      <c r="H26" s="78" t="s">
        <v>3</v>
      </c>
      <c r="I26" s="79"/>
      <c r="J26" s="80"/>
      <c r="K26" s="19"/>
    </row>
    <row r="27" spans="1:11" x14ac:dyDescent="0.25">
      <c r="A27" s="9"/>
      <c r="B27" s="11"/>
      <c r="C27" s="11"/>
      <c r="D27" s="11"/>
      <c r="E27" s="11"/>
      <c r="F27" s="11"/>
      <c r="G27" s="11"/>
      <c r="H27" s="14"/>
      <c r="I27" s="12"/>
      <c r="J27" s="20"/>
      <c r="K27" s="13"/>
    </row>
    <row r="28" spans="1:11" ht="15.6" x14ac:dyDescent="0.25">
      <c r="A28" s="9"/>
      <c r="B28" s="12" t="s">
        <v>4</v>
      </c>
      <c r="C28" s="21">
        <f>calculation!E13</f>
        <v>10.4</v>
      </c>
      <c r="D28" s="14" t="s">
        <v>5</v>
      </c>
      <c r="E28" s="11"/>
      <c r="F28" s="11"/>
      <c r="G28" s="11"/>
      <c r="H28" s="12" t="s">
        <v>6</v>
      </c>
      <c r="I28" s="15">
        <f>+D79+H81+L79+L87+L127</f>
        <v>118.07361920895283</v>
      </c>
      <c r="J28" s="14" t="s">
        <v>7</v>
      </c>
      <c r="K28" s="13"/>
    </row>
    <row r="29" spans="1:11" x14ac:dyDescent="0.25">
      <c r="A29" s="9"/>
      <c r="B29" s="12"/>
      <c r="C29" s="15"/>
      <c r="D29" s="14"/>
      <c r="E29" s="11"/>
      <c r="F29" s="11"/>
      <c r="G29" s="11"/>
      <c r="H29" s="12"/>
      <c r="I29" s="10"/>
      <c r="J29" s="11"/>
      <c r="K29" s="13"/>
    </row>
    <row r="30" spans="1:11" ht="12.75" customHeight="1" x14ac:dyDescent="0.25">
      <c r="A30" s="9"/>
      <c r="B30" s="12" t="s">
        <v>8</v>
      </c>
      <c r="C30" s="21">
        <f>calculation!E12</f>
        <v>3.6</v>
      </c>
      <c r="D30" s="14" t="s">
        <v>5</v>
      </c>
      <c r="E30" s="11"/>
      <c r="F30" s="11"/>
      <c r="G30" s="11"/>
      <c r="H30" s="22" t="s">
        <v>9</v>
      </c>
      <c r="I30" s="23">
        <f>+MAX(L136,L138)/I28*100</f>
        <v>3.9177178288353913E-12</v>
      </c>
      <c r="J30" s="24" t="s">
        <v>10</v>
      </c>
      <c r="K30" s="13"/>
    </row>
    <row r="31" spans="1:11" x14ac:dyDescent="0.25">
      <c r="A31" s="9"/>
      <c r="B31" s="12"/>
      <c r="C31" s="15"/>
      <c r="D31" s="14"/>
      <c r="E31" s="11"/>
      <c r="F31" s="11"/>
      <c r="G31" s="11"/>
      <c r="K31" s="13"/>
    </row>
    <row r="32" spans="1:11" x14ac:dyDescent="0.25">
      <c r="A32" s="9"/>
      <c r="B32" s="12" t="s">
        <v>11</v>
      </c>
      <c r="C32" s="21">
        <f>C30/4</f>
        <v>0.9</v>
      </c>
      <c r="D32" s="14" t="s">
        <v>5</v>
      </c>
      <c r="E32" s="11"/>
      <c r="F32" s="11"/>
      <c r="G32" s="11"/>
      <c r="K32" s="13"/>
    </row>
    <row r="33" spans="1:13" x14ac:dyDescent="0.25">
      <c r="A33" s="9"/>
      <c r="B33" s="14"/>
      <c r="C33" s="12"/>
      <c r="D33" s="15"/>
      <c r="E33" s="11"/>
      <c r="F33" s="11"/>
      <c r="G33" s="11"/>
      <c r="H33" s="11"/>
      <c r="I33" s="11"/>
      <c r="J33" s="12"/>
      <c r="K33" s="13"/>
    </row>
    <row r="34" spans="1:13" ht="15.6" x14ac:dyDescent="0.25">
      <c r="A34" s="9"/>
      <c r="B34" s="6" t="s">
        <v>12</v>
      </c>
      <c r="C34" s="21">
        <f>calculation!E17</f>
        <v>0.01</v>
      </c>
      <c r="D34" s="14" t="s">
        <v>5</v>
      </c>
      <c r="E34" s="11"/>
      <c r="F34" s="11"/>
      <c r="G34" s="11"/>
      <c r="H34" s="12" t="s">
        <v>13</v>
      </c>
      <c r="I34" s="25">
        <f>+D87+H87+L79+L87+Q127</f>
        <v>58.186242057200076</v>
      </c>
      <c r="J34" s="10" t="s">
        <v>14</v>
      </c>
      <c r="K34" s="13"/>
    </row>
    <row r="35" spans="1:13" x14ac:dyDescent="0.25">
      <c r="A35" s="9"/>
      <c r="B35" s="6"/>
      <c r="D35" s="14"/>
      <c r="E35" s="11"/>
      <c r="F35" s="11"/>
      <c r="G35" s="11"/>
      <c r="H35" s="11"/>
      <c r="I35" s="11"/>
      <c r="J35" s="12"/>
      <c r="K35" s="13"/>
    </row>
    <row r="36" spans="1:13" x14ac:dyDescent="0.25">
      <c r="A36" s="9"/>
      <c r="B36" s="6" t="s">
        <v>15</v>
      </c>
      <c r="C36" s="21">
        <f>calculation!E16</f>
        <v>0.01</v>
      </c>
      <c r="D36" s="14" t="s">
        <v>5</v>
      </c>
      <c r="E36" s="11"/>
      <c r="F36" s="11"/>
      <c r="G36" s="11"/>
      <c r="H36" s="22" t="s">
        <v>9</v>
      </c>
      <c r="I36" s="23">
        <f>+MAX(Q136,Q138)/I34*100</f>
        <v>7.9499741989746695E-12</v>
      </c>
      <c r="J36" s="24" t="s">
        <v>10</v>
      </c>
      <c r="K36" s="13"/>
    </row>
    <row r="37" spans="1:13" x14ac:dyDescent="0.25">
      <c r="A37" s="9"/>
      <c r="B37" s="12"/>
      <c r="C37" s="11"/>
      <c r="D37" s="14"/>
      <c r="E37" s="11"/>
      <c r="F37" s="11"/>
      <c r="G37" s="11"/>
      <c r="H37" s="11"/>
      <c r="I37" s="11"/>
      <c r="J37" s="12"/>
      <c r="K37" s="13"/>
    </row>
    <row r="38" spans="1:13" x14ac:dyDescent="0.25">
      <c r="A38" s="9"/>
      <c r="B38" s="12" t="s">
        <v>16</v>
      </c>
      <c r="C38" s="21">
        <f>+C36/4</f>
        <v>2.5000000000000001E-3</v>
      </c>
      <c r="D38" s="14" t="s">
        <v>5</v>
      </c>
      <c r="E38" s="11"/>
      <c r="G38" s="11"/>
      <c r="H38" s="11"/>
      <c r="I38" s="11"/>
      <c r="J38" s="12"/>
      <c r="K38" s="13"/>
    </row>
    <row r="39" spans="1:13" x14ac:dyDescent="0.25">
      <c r="A39" s="9"/>
      <c r="B39" s="11"/>
      <c r="C39" s="11"/>
      <c r="D39" s="11"/>
      <c r="E39" s="11"/>
      <c r="F39" s="26" t="str">
        <f>+IF(D100="OK",IF(D101="OK","",D103),D103)</f>
        <v/>
      </c>
      <c r="G39" s="11"/>
      <c r="H39" s="11"/>
      <c r="I39" s="11"/>
      <c r="J39" s="12"/>
      <c r="K39" s="13"/>
    </row>
    <row r="40" spans="1:13" x14ac:dyDescent="0.25">
      <c r="A40" s="9"/>
      <c r="B40" s="12" t="s">
        <v>17</v>
      </c>
      <c r="C40" s="21">
        <f>calculation!H20</f>
        <v>1.78</v>
      </c>
      <c r="D40" s="14" t="s">
        <v>5</v>
      </c>
      <c r="E40" s="11"/>
      <c r="F40" s="27" t="str">
        <f>+IF(C40&gt;C30,"CHECK H VALUE","")</f>
        <v/>
      </c>
      <c r="G40" s="11"/>
      <c r="H40" s="11"/>
      <c r="I40" s="11"/>
      <c r="J40" s="12"/>
      <c r="K40" s="13"/>
    </row>
    <row r="41" spans="1:13" x14ac:dyDescent="0.25">
      <c r="A41" s="9"/>
      <c r="B41" s="11"/>
      <c r="C41" s="11"/>
      <c r="D41" s="11"/>
      <c r="E41" s="11"/>
      <c r="F41" s="11"/>
      <c r="G41" s="11"/>
      <c r="H41" s="11"/>
      <c r="I41" s="11"/>
      <c r="J41" s="12"/>
      <c r="K41" s="13"/>
    </row>
    <row r="42" spans="1:13" x14ac:dyDescent="0.25">
      <c r="A42" s="9"/>
      <c r="B42" s="11"/>
      <c r="C42" s="11"/>
      <c r="D42" s="11"/>
      <c r="E42" s="11"/>
      <c r="F42" s="11"/>
      <c r="G42" s="11"/>
      <c r="H42" s="11"/>
      <c r="I42" s="11"/>
      <c r="J42" s="12"/>
      <c r="K42" s="28"/>
    </row>
    <row r="43" spans="1:13" x14ac:dyDescent="0.25">
      <c r="A43" s="9"/>
      <c r="B43" s="78" t="s">
        <v>18</v>
      </c>
      <c r="C43" s="79"/>
      <c r="D43" s="79"/>
      <c r="E43" s="79"/>
      <c r="F43" s="79"/>
      <c r="G43" s="79"/>
      <c r="H43" s="79"/>
      <c r="I43" s="79"/>
      <c r="J43" s="80"/>
      <c r="K43" s="13"/>
    </row>
    <row r="44" spans="1:13" x14ac:dyDescent="0.25">
      <c r="A44" s="9"/>
      <c r="B44" s="11"/>
      <c r="C44" s="11"/>
      <c r="D44" s="11"/>
      <c r="E44" s="11"/>
      <c r="F44" s="11"/>
      <c r="G44" s="11"/>
      <c r="H44" s="11"/>
      <c r="I44" s="11"/>
      <c r="J44" s="12"/>
      <c r="K44" s="13"/>
    </row>
    <row r="45" spans="1:13" x14ac:dyDescent="0.25">
      <c r="A45" s="9"/>
      <c r="B45" s="11"/>
      <c r="C45" s="11"/>
      <c r="D45" s="29" t="s">
        <v>19</v>
      </c>
      <c r="E45" s="11"/>
      <c r="F45" s="11"/>
      <c r="G45" s="14"/>
      <c r="H45" s="25" t="s">
        <v>20</v>
      </c>
      <c r="I45" s="20"/>
      <c r="J45" s="12"/>
      <c r="K45" s="13"/>
    </row>
    <row r="46" spans="1:13" x14ac:dyDescent="0.25">
      <c r="A46" s="9"/>
      <c r="B46" s="11"/>
      <c r="C46" s="11"/>
      <c r="D46" s="11"/>
      <c r="E46" s="11"/>
      <c r="F46" s="11"/>
      <c r="G46" s="14"/>
      <c r="H46" s="12"/>
      <c r="I46" s="15"/>
      <c r="J46" s="12"/>
      <c r="K46" s="13"/>
    </row>
    <row r="47" spans="1:13" ht="15.6" x14ac:dyDescent="0.25">
      <c r="A47" s="9"/>
      <c r="B47" s="11"/>
      <c r="C47" s="12" t="s">
        <v>6</v>
      </c>
      <c r="D47" s="7">
        <f>+D79</f>
        <v>105.85910605536168</v>
      </c>
      <c r="E47" s="14" t="s">
        <v>7</v>
      </c>
      <c r="F47" s="11"/>
      <c r="G47" s="12" t="s">
        <v>6</v>
      </c>
      <c r="H47" s="7">
        <f>+H81</f>
        <v>12.214512237157116</v>
      </c>
      <c r="I47" s="14" t="s">
        <v>7</v>
      </c>
      <c r="J47" s="12"/>
      <c r="K47" s="13"/>
      <c r="M47" s="30"/>
    </row>
    <row r="48" spans="1:13" x14ac:dyDescent="0.25">
      <c r="A48" s="9"/>
      <c r="B48" s="11"/>
      <c r="C48" s="12"/>
      <c r="E48" s="14"/>
      <c r="F48" s="11"/>
      <c r="G48" s="12"/>
      <c r="I48" s="14"/>
      <c r="J48" s="12"/>
      <c r="K48" s="13"/>
      <c r="M48" s="30"/>
    </row>
    <row r="49" spans="1:13" x14ac:dyDescent="0.25">
      <c r="A49" s="9"/>
      <c r="B49" s="11"/>
      <c r="C49" s="12" t="s">
        <v>21</v>
      </c>
      <c r="D49" s="7">
        <f>+D81</f>
        <v>0.49444444444444446</v>
      </c>
      <c r="E49" s="14" t="s">
        <v>22</v>
      </c>
      <c r="F49" s="11"/>
      <c r="G49" s="12" t="s">
        <v>21</v>
      </c>
      <c r="H49" s="7">
        <f>+H83</f>
        <v>0.49444444444444446</v>
      </c>
      <c r="I49" s="14" t="s">
        <v>22</v>
      </c>
      <c r="J49" s="12"/>
      <c r="K49" s="13"/>
      <c r="M49" s="30"/>
    </row>
    <row r="50" spans="1:13" x14ac:dyDescent="0.25">
      <c r="A50" s="9"/>
      <c r="B50" s="11"/>
      <c r="C50" s="12"/>
      <c r="D50" s="15"/>
      <c r="E50" s="14"/>
      <c r="F50" s="11"/>
      <c r="G50" s="12"/>
      <c r="I50" s="14"/>
      <c r="J50" s="12"/>
      <c r="K50" s="13"/>
      <c r="M50" s="30"/>
    </row>
    <row r="51" spans="1:13" x14ac:dyDescent="0.25">
      <c r="A51" s="9"/>
      <c r="B51" s="11"/>
      <c r="C51" s="12" t="s">
        <v>23</v>
      </c>
      <c r="D51" s="7">
        <f>+D85</f>
        <v>0.49292659252274756</v>
      </c>
      <c r="E51" s="14" t="s">
        <v>22</v>
      </c>
      <c r="F51" s="11"/>
      <c r="G51" s="12" t="s">
        <v>23</v>
      </c>
      <c r="H51" s="7">
        <f>+H85</f>
        <v>0.49166700960219484</v>
      </c>
      <c r="I51" s="14" t="s">
        <v>22</v>
      </c>
      <c r="J51" s="12"/>
      <c r="K51" s="13"/>
    </row>
    <row r="52" spans="1:13" x14ac:dyDescent="0.25">
      <c r="A52" s="9"/>
      <c r="B52" s="11"/>
      <c r="C52" s="12"/>
      <c r="D52" s="15"/>
      <c r="E52" s="14"/>
      <c r="F52" s="11"/>
      <c r="G52" s="12"/>
      <c r="H52" s="15"/>
      <c r="I52" s="14"/>
      <c r="J52" s="12"/>
      <c r="K52" s="13"/>
    </row>
    <row r="53" spans="1:13" x14ac:dyDescent="0.25">
      <c r="A53" s="9"/>
      <c r="B53" s="11"/>
      <c r="C53" s="11"/>
      <c r="D53" s="11"/>
      <c r="E53" s="11"/>
      <c r="F53" s="11"/>
      <c r="G53" s="11"/>
      <c r="H53" s="11"/>
      <c r="I53" s="14"/>
      <c r="J53" s="12"/>
      <c r="K53" s="13"/>
    </row>
    <row r="54" spans="1:13" x14ac:dyDescent="0.25">
      <c r="A54" s="9"/>
      <c r="B54" s="11"/>
      <c r="J54" s="12"/>
      <c r="K54" s="13"/>
    </row>
    <row r="55" spans="1:13" x14ac:dyDescent="0.25">
      <c r="A55" s="9"/>
      <c r="B55" s="11"/>
      <c r="C55" s="11"/>
      <c r="D55" s="11"/>
      <c r="E55" s="11"/>
      <c r="F55" s="29" t="s">
        <v>24</v>
      </c>
      <c r="G55" s="29"/>
      <c r="H55" s="11"/>
      <c r="I55" s="11"/>
      <c r="J55" s="12"/>
      <c r="K55" s="13"/>
    </row>
    <row r="56" spans="1:13" x14ac:dyDescent="0.25">
      <c r="A56" s="9"/>
      <c r="E56" s="11"/>
      <c r="F56" s="11"/>
      <c r="G56" s="11"/>
      <c r="H56" s="29"/>
      <c r="I56" s="11"/>
      <c r="J56" s="12"/>
      <c r="K56" s="13"/>
    </row>
    <row r="57" spans="1:13" ht="15.6" x14ac:dyDescent="0.25">
      <c r="A57" s="9"/>
      <c r="C57" s="12" t="s">
        <v>25</v>
      </c>
      <c r="D57" s="7">
        <f>+L79</f>
        <v>7.8539816339744833E-7</v>
      </c>
      <c r="E57" s="14" t="s">
        <v>7</v>
      </c>
      <c r="G57" s="12" t="s">
        <v>26</v>
      </c>
      <c r="H57" s="31">
        <f>+L127</f>
        <v>1.3617764039867375E-10</v>
      </c>
      <c r="I57" s="14" t="s">
        <v>7</v>
      </c>
      <c r="J57" s="12"/>
      <c r="K57" s="13"/>
    </row>
    <row r="58" spans="1:13" x14ac:dyDescent="0.25">
      <c r="A58" s="9"/>
      <c r="C58" s="32"/>
      <c r="D58" s="11"/>
      <c r="E58" s="11"/>
      <c r="H58" s="11"/>
      <c r="I58" s="14"/>
      <c r="J58" s="12"/>
      <c r="K58" s="13"/>
    </row>
    <row r="59" spans="1:13" ht="15.6" x14ac:dyDescent="0.25">
      <c r="A59" s="9"/>
      <c r="B59" s="11"/>
      <c r="C59" s="12" t="s">
        <v>27</v>
      </c>
      <c r="D59" s="15">
        <f>+L87</f>
        <v>1.3089969389957473E-7</v>
      </c>
      <c r="E59" s="14" t="s">
        <v>7</v>
      </c>
      <c r="F59" s="11"/>
      <c r="G59" s="12" t="s">
        <v>28</v>
      </c>
      <c r="H59" s="31">
        <f>+Q127</f>
        <v>1.3617764039867375E-10</v>
      </c>
      <c r="I59" s="14" t="s">
        <v>7</v>
      </c>
      <c r="J59" s="12"/>
      <c r="K59" s="13"/>
    </row>
    <row r="60" spans="1:13" x14ac:dyDescent="0.25">
      <c r="A60" s="9"/>
      <c r="B60" s="11"/>
      <c r="G60" s="12"/>
      <c r="H60" s="33"/>
      <c r="I60" s="14"/>
      <c r="J60" s="12"/>
      <c r="K60" s="13"/>
    </row>
    <row r="61" spans="1:13" x14ac:dyDescent="0.25">
      <c r="A61" s="9"/>
      <c r="B61" s="11"/>
      <c r="F61" s="11"/>
      <c r="G61" s="11"/>
      <c r="H61" s="11"/>
      <c r="I61" s="11"/>
      <c r="J61" s="12"/>
      <c r="K61" s="13"/>
    </row>
    <row r="62" spans="1:13" x14ac:dyDescent="0.25">
      <c r="A62" s="9"/>
      <c r="B62" s="11"/>
      <c r="C62" s="11"/>
      <c r="H62" s="11"/>
      <c r="I62" s="11"/>
      <c r="J62" s="12"/>
      <c r="K62" s="13"/>
    </row>
    <row r="63" spans="1:13" x14ac:dyDescent="0.25">
      <c r="A63" s="34"/>
      <c r="B63" s="35"/>
      <c r="C63" s="35"/>
      <c r="D63" s="35"/>
      <c r="E63" s="35"/>
      <c r="F63" s="35"/>
      <c r="G63" s="35"/>
      <c r="H63" s="35"/>
      <c r="I63" s="35"/>
      <c r="J63" s="36"/>
      <c r="K63" s="37"/>
    </row>
    <row r="75" spans="2:14" x14ac:dyDescent="0.25">
      <c r="B75" s="78" t="s">
        <v>18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80"/>
    </row>
    <row r="77" spans="2:14" x14ac:dyDescent="0.25">
      <c r="D77" s="29" t="s">
        <v>19</v>
      </c>
      <c r="H77" s="25" t="s">
        <v>20</v>
      </c>
      <c r="L77" s="25" t="s">
        <v>29</v>
      </c>
    </row>
    <row r="79" spans="2:14" ht="15.6" x14ac:dyDescent="0.25">
      <c r="C79" s="12" t="s">
        <v>6</v>
      </c>
      <c r="D79" s="15">
        <f>+PI()*C28*C30^2/4</f>
        <v>105.85910605536168</v>
      </c>
      <c r="E79" s="14" t="s">
        <v>7</v>
      </c>
      <c r="G79" s="12" t="s">
        <v>30</v>
      </c>
      <c r="H79" s="38">
        <f>2*C32/C30</f>
        <v>0.5</v>
      </c>
      <c r="I79" s="39" t="s">
        <v>22</v>
      </c>
      <c r="K79" s="12" t="s">
        <v>25</v>
      </c>
      <c r="L79" s="15">
        <f>+PI()*C36^2/4*C34</f>
        <v>7.8539816339744833E-7</v>
      </c>
      <c r="M79" s="14" t="s">
        <v>7</v>
      </c>
    </row>
    <row r="80" spans="2:14" x14ac:dyDescent="0.25">
      <c r="C80" s="12"/>
      <c r="D80" s="15"/>
      <c r="E80" s="14"/>
    </row>
    <row r="81" spans="3:62" ht="15.6" x14ac:dyDescent="0.25">
      <c r="C81" s="12" t="s">
        <v>21</v>
      </c>
      <c r="D81" s="15">
        <f>+C40/C30</f>
        <v>0.49444444444444446</v>
      </c>
      <c r="E81" s="14" t="s">
        <v>22</v>
      </c>
      <c r="G81" s="12" t="s">
        <v>6</v>
      </c>
      <c r="H81" s="15">
        <f>+PI()*H79*C30^3/6</f>
        <v>12.214512237157116</v>
      </c>
      <c r="I81" s="14" t="s">
        <v>7</v>
      </c>
    </row>
    <row r="82" spans="3:62" x14ac:dyDescent="0.25">
      <c r="H82" s="15"/>
      <c r="I82" s="14"/>
    </row>
    <row r="83" spans="3:62" x14ac:dyDescent="0.25">
      <c r="C83" s="12" t="s">
        <v>31</v>
      </c>
      <c r="D83" s="15">
        <f>+ACOS((C30/2-C40)/(C30/2))</f>
        <v>1.5596849870473979</v>
      </c>
      <c r="E83" s="14" t="s">
        <v>32</v>
      </c>
      <c r="F83" s="11"/>
      <c r="G83" s="12" t="s">
        <v>21</v>
      </c>
      <c r="H83" s="15">
        <f>+D81</f>
        <v>0.49444444444444446</v>
      </c>
      <c r="I83" s="14" t="s">
        <v>22</v>
      </c>
      <c r="L83" s="25" t="s">
        <v>33</v>
      </c>
      <c r="N83" s="8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</row>
    <row r="84" spans="3:62" x14ac:dyDescent="0.25">
      <c r="G84" s="12"/>
      <c r="H84" s="15"/>
      <c r="I84" s="14"/>
      <c r="K84" s="12"/>
      <c r="L84" s="8"/>
      <c r="M84" s="39"/>
      <c r="N84" s="8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</row>
    <row r="85" spans="3:62" x14ac:dyDescent="0.25">
      <c r="C85" s="12" t="s">
        <v>23</v>
      </c>
      <c r="D85" s="15">
        <f>+(D83-SIN(D83)*COS(D83))/PI()</f>
        <v>0.49292659252274756</v>
      </c>
      <c r="E85" s="14" t="s">
        <v>22</v>
      </c>
      <c r="G85" s="12" t="s">
        <v>23</v>
      </c>
      <c r="H85" s="15">
        <f>+H83^2*(3-2*H83)</f>
        <v>0.49166700960219484</v>
      </c>
      <c r="I85" s="14" t="s">
        <v>22</v>
      </c>
      <c r="K85" s="12" t="s">
        <v>30</v>
      </c>
      <c r="L85" s="38">
        <f>2*C38/C36</f>
        <v>0.5</v>
      </c>
      <c r="M85" s="39" t="s">
        <v>22</v>
      </c>
      <c r="N85" s="8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</row>
    <row r="86" spans="3:62" x14ac:dyDescent="0.25">
      <c r="K86" s="12"/>
      <c r="L86" s="8"/>
      <c r="M86" s="8"/>
      <c r="N86" s="8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</row>
    <row r="87" spans="3:62" ht="15.6" x14ac:dyDescent="0.25">
      <c r="C87" s="12" t="s">
        <v>13</v>
      </c>
      <c r="D87" s="25">
        <f>+D79*D85</f>
        <v>52.180768435373587</v>
      </c>
      <c r="E87" s="10" t="s">
        <v>14</v>
      </c>
      <c r="F87" s="11"/>
      <c r="G87" s="12" t="s">
        <v>13</v>
      </c>
      <c r="H87" s="25">
        <f>+H81*H85</f>
        <v>6.0054727053924539</v>
      </c>
      <c r="I87" s="10" t="s">
        <v>14</v>
      </c>
      <c r="K87" s="29" t="s">
        <v>27</v>
      </c>
      <c r="L87" s="15">
        <f>+PI()*L85*C36^3/6/2</f>
        <v>1.3089969389957473E-7</v>
      </c>
      <c r="M87" s="14" t="s">
        <v>7</v>
      </c>
      <c r="N87" s="8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</row>
    <row r="88" spans="3:62" x14ac:dyDescent="0.25">
      <c r="K88" s="12"/>
      <c r="L88" s="8"/>
      <c r="M88" s="10"/>
      <c r="N88" s="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</row>
    <row r="89" spans="3:62" x14ac:dyDescent="0.25">
      <c r="K89" s="12"/>
      <c r="L89" s="8"/>
      <c r="M89" s="15"/>
      <c r="N89" s="8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</row>
    <row r="90" spans="3:62" x14ac:dyDescent="0.25">
      <c r="K90" s="12"/>
      <c r="L90" s="8"/>
      <c r="M90" s="11"/>
      <c r="N90" s="8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</row>
    <row r="91" spans="3:62" x14ac:dyDescent="0.25">
      <c r="C91" s="12"/>
      <c r="D91" s="40" t="s">
        <v>34</v>
      </c>
      <c r="G91" s="12"/>
      <c r="K91" s="6"/>
      <c r="L91" s="25" t="s">
        <v>35</v>
      </c>
      <c r="M91" s="8"/>
      <c r="N91" s="8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</row>
    <row r="92" spans="3:62" x14ac:dyDescent="0.25">
      <c r="C92" s="12"/>
      <c r="G92" s="12"/>
      <c r="K92" s="6"/>
      <c r="L92" s="8"/>
      <c r="M92" s="8"/>
      <c r="N92" s="8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</row>
    <row r="93" spans="3:62" x14ac:dyDescent="0.25">
      <c r="C93" s="41" t="s">
        <v>36</v>
      </c>
      <c r="D93" s="8" t="str">
        <f>+IF(C28&lt;0,"A","OK")</f>
        <v>OK</v>
      </c>
      <c r="K93" s="6" t="s">
        <v>37</v>
      </c>
      <c r="L93" s="8">
        <f>+C30/2</f>
        <v>1.8</v>
      </c>
      <c r="M93" s="5" t="s">
        <v>5</v>
      </c>
      <c r="N93" s="8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</row>
    <row r="94" spans="3:62" x14ac:dyDescent="0.25">
      <c r="C94" s="41" t="s">
        <v>38</v>
      </c>
      <c r="D94" s="8" t="str">
        <f>+IF(C30&lt;0,"A","OK")</f>
        <v>OK</v>
      </c>
      <c r="K94" s="6"/>
      <c r="L94" s="8"/>
      <c r="M94" s="5"/>
      <c r="N94" s="8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</row>
    <row r="95" spans="3:62" x14ac:dyDescent="0.25">
      <c r="C95" s="41" t="s">
        <v>39</v>
      </c>
      <c r="D95" s="8" t="str">
        <f>+IF(C32&lt;0,"A","OK")</f>
        <v>OK</v>
      </c>
      <c r="K95" s="6" t="s">
        <v>40</v>
      </c>
      <c r="L95" s="8">
        <f>+C36/2</f>
        <v>5.0000000000000001E-3</v>
      </c>
      <c r="M95" s="5" t="s">
        <v>5</v>
      </c>
      <c r="N95" s="8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</row>
    <row r="96" spans="3:62" x14ac:dyDescent="0.25">
      <c r="C96" s="41" t="s">
        <v>41</v>
      </c>
      <c r="D96" s="8" t="str">
        <f>+IF(C34&lt;0,"A","OK")</f>
        <v>OK</v>
      </c>
      <c r="K96" s="6"/>
      <c r="L96" s="8"/>
      <c r="M96" s="5"/>
      <c r="N96" s="8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</row>
    <row r="97" spans="3:112" x14ac:dyDescent="0.25">
      <c r="C97" s="41" t="s">
        <v>42</v>
      </c>
      <c r="D97" s="8" t="str">
        <f>+IF(C36&lt;0,"A","OK")</f>
        <v>OK</v>
      </c>
      <c r="K97" s="42" t="s">
        <v>43</v>
      </c>
      <c r="L97" s="8">
        <f>+L95/100</f>
        <v>5.0000000000000002E-5</v>
      </c>
      <c r="M97" s="5" t="s">
        <v>5</v>
      </c>
      <c r="N97" s="8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</row>
    <row r="98" spans="3:112" x14ac:dyDescent="0.25">
      <c r="C98" s="41" t="s">
        <v>44</v>
      </c>
      <c r="D98" s="8" t="str">
        <f>+IF(C38&lt;0,"A","OK")</f>
        <v>OK</v>
      </c>
      <c r="G98" s="12"/>
      <c r="K98" s="6"/>
      <c r="L98" s="8"/>
      <c r="M98" s="8"/>
      <c r="N98" s="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</row>
    <row r="99" spans="3:112" x14ac:dyDescent="0.25">
      <c r="C99" s="41" t="s">
        <v>45</v>
      </c>
      <c r="D99" s="8" t="str">
        <f>+IF(C40&lt;0,"A","OK")</f>
        <v>OK</v>
      </c>
      <c r="K99" s="6" t="s">
        <v>17</v>
      </c>
      <c r="L99" s="7">
        <f>+C40</f>
        <v>1.78</v>
      </c>
      <c r="M99" s="5" t="s">
        <v>5</v>
      </c>
      <c r="N99" s="8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</row>
    <row r="100" spans="3:112" x14ac:dyDescent="0.25">
      <c r="C100" s="41" t="s">
        <v>46</v>
      </c>
      <c r="D100" s="43" t="str">
        <f>+IF(D93="A","A",IF(D94="A","A",IF(D95="A","A",IF(D96="A","A","OK"))))</f>
        <v>OK</v>
      </c>
      <c r="K100" s="6"/>
      <c r="L100" s="8"/>
      <c r="M100" s="8"/>
      <c r="N100" s="8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</row>
    <row r="101" spans="3:112" x14ac:dyDescent="0.25">
      <c r="C101" s="41" t="s">
        <v>47</v>
      </c>
      <c r="D101" s="43" t="str">
        <f>+IF(D97="A","A",IF(D98="A","A",IF(D99="A","A","OK")))</f>
        <v>OK</v>
      </c>
      <c r="K101" s="6"/>
      <c r="L101" s="8"/>
      <c r="M101" s="8"/>
      <c r="N101" s="8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</row>
    <row r="102" spans="3:112" x14ac:dyDescent="0.25">
      <c r="C102" s="41"/>
      <c r="D102" s="44"/>
      <c r="K102" s="42" t="s">
        <v>48</v>
      </c>
      <c r="L102" s="8">
        <v>0</v>
      </c>
      <c r="M102" s="8">
        <v>1</v>
      </c>
      <c r="N102" s="8">
        <v>2</v>
      </c>
      <c r="O102" s="8">
        <v>3</v>
      </c>
      <c r="P102" s="8">
        <v>4</v>
      </c>
      <c r="Q102" s="8">
        <v>5</v>
      </c>
      <c r="R102" s="8">
        <v>6</v>
      </c>
      <c r="S102" s="8">
        <v>7</v>
      </c>
      <c r="T102" s="8">
        <v>8</v>
      </c>
      <c r="U102" s="8">
        <v>9</v>
      </c>
      <c r="V102" s="8">
        <v>10</v>
      </c>
      <c r="W102" s="8">
        <v>11</v>
      </c>
      <c r="X102" s="8">
        <v>12</v>
      </c>
      <c r="Y102" s="8">
        <v>13</v>
      </c>
      <c r="Z102" s="8">
        <v>14</v>
      </c>
      <c r="AA102" s="8">
        <v>15</v>
      </c>
      <c r="AB102" s="8">
        <v>16</v>
      </c>
      <c r="AC102" s="8">
        <v>17</v>
      </c>
      <c r="AD102" s="8">
        <v>18</v>
      </c>
      <c r="AE102" s="8">
        <v>19</v>
      </c>
      <c r="AF102" s="8">
        <v>20</v>
      </c>
      <c r="AG102" s="8">
        <v>21</v>
      </c>
      <c r="AH102" s="8">
        <v>22</v>
      </c>
      <c r="AI102" s="8">
        <v>23</v>
      </c>
      <c r="AJ102" s="8">
        <v>24</v>
      </c>
      <c r="AK102" s="8">
        <v>25</v>
      </c>
      <c r="AL102" s="8">
        <v>26</v>
      </c>
      <c r="AM102" s="8">
        <v>27</v>
      </c>
      <c r="AN102" s="8">
        <v>28</v>
      </c>
      <c r="AO102" s="8">
        <v>29</v>
      </c>
      <c r="AP102" s="8">
        <v>30</v>
      </c>
      <c r="AQ102" s="8">
        <v>31</v>
      </c>
      <c r="AR102" s="8">
        <v>32</v>
      </c>
      <c r="AS102" s="8">
        <v>33</v>
      </c>
      <c r="AT102" s="8">
        <v>34</v>
      </c>
      <c r="AU102" s="8">
        <v>35</v>
      </c>
      <c r="AV102" s="8">
        <v>36</v>
      </c>
      <c r="AW102" s="8">
        <v>37</v>
      </c>
      <c r="AX102" s="8">
        <v>38</v>
      </c>
      <c r="AY102" s="8">
        <v>39</v>
      </c>
      <c r="AZ102" s="8">
        <v>40</v>
      </c>
      <c r="BA102" s="8">
        <v>41</v>
      </c>
      <c r="BB102" s="8">
        <v>42</v>
      </c>
      <c r="BC102" s="8">
        <v>43</v>
      </c>
      <c r="BD102" s="8">
        <v>44</v>
      </c>
      <c r="BE102" s="8">
        <v>45</v>
      </c>
      <c r="BF102" s="8">
        <v>46</v>
      </c>
      <c r="BG102" s="8">
        <v>47</v>
      </c>
      <c r="BH102" s="8">
        <v>48</v>
      </c>
      <c r="BI102" s="8">
        <v>49</v>
      </c>
      <c r="BJ102" s="8">
        <v>50</v>
      </c>
      <c r="BK102" s="8">
        <v>51</v>
      </c>
      <c r="BL102" s="8">
        <v>52</v>
      </c>
      <c r="BM102" s="8">
        <v>53</v>
      </c>
      <c r="BN102" s="8">
        <v>54</v>
      </c>
      <c r="BO102" s="8">
        <v>55</v>
      </c>
      <c r="BP102" s="8">
        <v>56</v>
      </c>
      <c r="BQ102" s="8">
        <v>57</v>
      </c>
      <c r="BR102" s="8">
        <v>58</v>
      </c>
      <c r="BS102" s="8">
        <v>59</v>
      </c>
      <c r="BT102" s="8">
        <v>60</v>
      </c>
      <c r="BU102" s="8">
        <v>61</v>
      </c>
      <c r="BV102" s="8">
        <v>62</v>
      </c>
      <c r="BW102" s="8">
        <v>63</v>
      </c>
      <c r="BX102" s="8">
        <v>64</v>
      </c>
      <c r="BY102" s="8">
        <v>65</v>
      </c>
      <c r="BZ102" s="8">
        <v>66</v>
      </c>
      <c r="CA102" s="8">
        <v>67</v>
      </c>
      <c r="CB102" s="8">
        <v>68</v>
      </c>
      <c r="CC102" s="8">
        <v>69</v>
      </c>
      <c r="CD102" s="8">
        <v>70</v>
      </c>
      <c r="CE102" s="8">
        <v>71</v>
      </c>
      <c r="CF102" s="8">
        <v>72</v>
      </c>
      <c r="CG102" s="8">
        <v>73</v>
      </c>
      <c r="CH102" s="8">
        <v>74</v>
      </c>
      <c r="CI102" s="8">
        <v>75</v>
      </c>
      <c r="CJ102" s="8">
        <v>76</v>
      </c>
      <c r="CK102" s="8">
        <v>77</v>
      </c>
      <c r="CL102" s="8">
        <v>78</v>
      </c>
      <c r="CM102" s="8">
        <v>79</v>
      </c>
      <c r="CN102" s="8">
        <v>80</v>
      </c>
      <c r="CO102" s="8">
        <v>81</v>
      </c>
      <c r="CP102" s="8">
        <v>82</v>
      </c>
      <c r="CQ102" s="8">
        <v>83</v>
      </c>
      <c r="CR102" s="8">
        <v>84</v>
      </c>
      <c r="CS102" s="8">
        <v>85</v>
      </c>
      <c r="CT102" s="8">
        <v>86</v>
      </c>
      <c r="CU102" s="8">
        <v>87</v>
      </c>
      <c r="CV102" s="8">
        <v>88</v>
      </c>
      <c r="CW102" s="8">
        <v>89</v>
      </c>
      <c r="CX102" s="8">
        <v>90</v>
      </c>
      <c r="CY102" s="8">
        <v>91</v>
      </c>
      <c r="CZ102" s="8">
        <v>92</v>
      </c>
      <c r="DA102" s="8">
        <v>93</v>
      </c>
      <c r="DB102" s="8">
        <v>94</v>
      </c>
      <c r="DC102" s="8">
        <v>95</v>
      </c>
      <c r="DD102" s="8">
        <v>96</v>
      </c>
      <c r="DE102" s="8">
        <v>97</v>
      </c>
      <c r="DF102" s="8">
        <v>98</v>
      </c>
      <c r="DG102" s="8">
        <v>99</v>
      </c>
      <c r="DH102" s="8">
        <v>100</v>
      </c>
    </row>
    <row r="103" spans="3:112" x14ac:dyDescent="0.25">
      <c r="C103" s="41"/>
      <c r="D103" s="44" t="s">
        <v>49</v>
      </c>
      <c r="K103" s="6"/>
      <c r="L103" s="8"/>
      <c r="M103" s="8"/>
      <c r="N103" s="8"/>
    </row>
    <row r="104" spans="3:112" x14ac:dyDescent="0.25">
      <c r="D104" s="44"/>
      <c r="K104" s="6" t="s">
        <v>50</v>
      </c>
      <c r="L104" s="45">
        <f>+L102*$L$97</f>
        <v>0</v>
      </c>
      <c r="M104" s="45">
        <f>+M102*$L$97</f>
        <v>5.0000000000000002E-5</v>
      </c>
      <c r="N104" s="45">
        <f t="shared" ref="N104:BY104" si="0">+N102*$L$97</f>
        <v>1E-4</v>
      </c>
      <c r="O104" s="45">
        <f t="shared" si="0"/>
        <v>1.5000000000000001E-4</v>
      </c>
      <c r="P104" s="45">
        <f t="shared" si="0"/>
        <v>2.0000000000000001E-4</v>
      </c>
      <c r="Q104" s="45">
        <f t="shared" si="0"/>
        <v>2.5000000000000001E-4</v>
      </c>
      <c r="R104" s="45">
        <f t="shared" si="0"/>
        <v>3.0000000000000003E-4</v>
      </c>
      <c r="S104" s="45">
        <f t="shared" si="0"/>
        <v>3.5E-4</v>
      </c>
      <c r="T104" s="45">
        <f t="shared" si="0"/>
        <v>4.0000000000000002E-4</v>
      </c>
      <c r="U104" s="45">
        <f t="shared" si="0"/>
        <v>4.5000000000000004E-4</v>
      </c>
      <c r="V104" s="45">
        <f t="shared" si="0"/>
        <v>5.0000000000000001E-4</v>
      </c>
      <c r="W104" s="45">
        <f t="shared" si="0"/>
        <v>5.5000000000000003E-4</v>
      </c>
      <c r="X104" s="45">
        <f t="shared" si="0"/>
        <v>6.0000000000000006E-4</v>
      </c>
      <c r="Y104" s="45">
        <f t="shared" si="0"/>
        <v>6.5000000000000008E-4</v>
      </c>
      <c r="Z104" s="45">
        <f t="shared" si="0"/>
        <v>6.9999999999999999E-4</v>
      </c>
      <c r="AA104" s="45">
        <f t="shared" si="0"/>
        <v>7.5000000000000002E-4</v>
      </c>
      <c r="AB104" s="45">
        <f t="shared" si="0"/>
        <v>8.0000000000000004E-4</v>
      </c>
      <c r="AC104" s="45">
        <f t="shared" si="0"/>
        <v>8.5000000000000006E-4</v>
      </c>
      <c r="AD104" s="45">
        <f t="shared" si="0"/>
        <v>9.0000000000000008E-4</v>
      </c>
      <c r="AE104" s="45">
        <f t="shared" si="0"/>
        <v>9.5E-4</v>
      </c>
      <c r="AF104" s="45">
        <f t="shared" si="0"/>
        <v>1E-3</v>
      </c>
      <c r="AG104" s="45">
        <f t="shared" si="0"/>
        <v>1.0500000000000002E-3</v>
      </c>
      <c r="AH104" s="45">
        <f t="shared" si="0"/>
        <v>1.1000000000000001E-3</v>
      </c>
      <c r="AI104" s="45">
        <f t="shared" si="0"/>
        <v>1.15E-3</v>
      </c>
      <c r="AJ104" s="45">
        <f t="shared" si="0"/>
        <v>1.2000000000000001E-3</v>
      </c>
      <c r="AK104" s="45">
        <f t="shared" si="0"/>
        <v>1.25E-3</v>
      </c>
      <c r="AL104" s="45">
        <f t="shared" si="0"/>
        <v>1.3000000000000002E-3</v>
      </c>
      <c r="AM104" s="45">
        <f t="shared" si="0"/>
        <v>1.3500000000000001E-3</v>
      </c>
      <c r="AN104" s="45">
        <f t="shared" si="0"/>
        <v>1.4E-3</v>
      </c>
      <c r="AO104" s="45">
        <f t="shared" si="0"/>
        <v>1.4500000000000001E-3</v>
      </c>
      <c r="AP104" s="45">
        <f t="shared" si="0"/>
        <v>1.5E-3</v>
      </c>
      <c r="AQ104" s="45">
        <f t="shared" si="0"/>
        <v>1.5500000000000002E-3</v>
      </c>
      <c r="AR104" s="45">
        <f t="shared" si="0"/>
        <v>1.6000000000000001E-3</v>
      </c>
      <c r="AS104" s="45">
        <f t="shared" si="0"/>
        <v>1.65E-3</v>
      </c>
      <c r="AT104" s="45">
        <f t="shared" si="0"/>
        <v>1.7000000000000001E-3</v>
      </c>
      <c r="AU104" s="45">
        <f t="shared" si="0"/>
        <v>1.75E-3</v>
      </c>
      <c r="AV104" s="45">
        <f t="shared" si="0"/>
        <v>1.8000000000000002E-3</v>
      </c>
      <c r="AW104" s="45">
        <f t="shared" si="0"/>
        <v>1.8500000000000001E-3</v>
      </c>
      <c r="AX104" s="45">
        <f t="shared" si="0"/>
        <v>1.9E-3</v>
      </c>
      <c r="AY104" s="45">
        <f t="shared" si="0"/>
        <v>1.9500000000000001E-3</v>
      </c>
      <c r="AZ104" s="45">
        <f t="shared" si="0"/>
        <v>2E-3</v>
      </c>
      <c r="BA104" s="45">
        <f t="shared" si="0"/>
        <v>2.0500000000000002E-3</v>
      </c>
      <c r="BB104" s="45">
        <f t="shared" si="0"/>
        <v>2.1000000000000003E-3</v>
      </c>
      <c r="BC104" s="45">
        <f t="shared" si="0"/>
        <v>2.15E-3</v>
      </c>
      <c r="BD104" s="45">
        <f t="shared" si="0"/>
        <v>2.2000000000000001E-3</v>
      </c>
      <c r="BE104" s="45">
        <f t="shared" si="0"/>
        <v>2.2500000000000003E-3</v>
      </c>
      <c r="BF104" s="45">
        <f t="shared" si="0"/>
        <v>2.3E-3</v>
      </c>
      <c r="BG104" s="45">
        <f t="shared" si="0"/>
        <v>2.3500000000000001E-3</v>
      </c>
      <c r="BH104" s="45">
        <f t="shared" si="0"/>
        <v>2.4000000000000002E-3</v>
      </c>
      <c r="BI104" s="45">
        <f t="shared" si="0"/>
        <v>2.4499999999999999E-3</v>
      </c>
      <c r="BJ104" s="45">
        <f t="shared" si="0"/>
        <v>2.5000000000000001E-3</v>
      </c>
      <c r="BK104" s="45">
        <f t="shared" si="0"/>
        <v>2.5500000000000002E-3</v>
      </c>
      <c r="BL104" s="45">
        <f t="shared" si="0"/>
        <v>2.6000000000000003E-3</v>
      </c>
      <c r="BM104" s="45">
        <f t="shared" si="0"/>
        <v>2.65E-3</v>
      </c>
      <c r="BN104" s="45">
        <f t="shared" si="0"/>
        <v>2.7000000000000001E-3</v>
      </c>
      <c r="BO104" s="45">
        <f t="shared" si="0"/>
        <v>2.7500000000000003E-3</v>
      </c>
      <c r="BP104" s="45">
        <f t="shared" si="0"/>
        <v>2.8E-3</v>
      </c>
      <c r="BQ104" s="45">
        <f t="shared" si="0"/>
        <v>2.8500000000000001E-3</v>
      </c>
      <c r="BR104" s="45">
        <f t="shared" si="0"/>
        <v>2.9000000000000002E-3</v>
      </c>
      <c r="BS104" s="45">
        <f t="shared" si="0"/>
        <v>2.9499999999999999E-3</v>
      </c>
      <c r="BT104" s="45">
        <f t="shared" si="0"/>
        <v>3.0000000000000001E-3</v>
      </c>
      <c r="BU104" s="45">
        <f t="shared" si="0"/>
        <v>3.0500000000000002E-3</v>
      </c>
      <c r="BV104" s="45">
        <f t="shared" si="0"/>
        <v>3.1000000000000003E-3</v>
      </c>
      <c r="BW104" s="45">
        <f t="shared" si="0"/>
        <v>3.15E-3</v>
      </c>
      <c r="BX104" s="45">
        <f t="shared" si="0"/>
        <v>3.2000000000000002E-3</v>
      </c>
      <c r="BY104" s="45">
        <f t="shared" si="0"/>
        <v>3.2500000000000003E-3</v>
      </c>
      <c r="BZ104" s="45">
        <f t="shared" ref="BZ104:DG104" si="1">+BZ102*$L$97</f>
        <v>3.3E-3</v>
      </c>
      <c r="CA104" s="45">
        <f t="shared" si="1"/>
        <v>3.3500000000000001E-3</v>
      </c>
      <c r="CB104" s="45">
        <f t="shared" si="1"/>
        <v>3.4000000000000002E-3</v>
      </c>
      <c r="CC104" s="45">
        <f t="shared" si="1"/>
        <v>3.4500000000000004E-3</v>
      </c>
      <c r="CD104" s="45">
        <f t="shared" si="1"/>
        <v>3.5000000000000001E-3</v>
      </c>
      <c r="CE104" s="45">
        <f t="shared" si="1"/>
        <v>3.5500000000000002E-3</v>
      </c>
      <c r="CF104" s="45">
        <f t="shared" si="1"/>
        <v>3.6000000000000003E-3</v>
      </c>
      <c r="CG104" s="45">
        <f t="shared" si="1"/>
        <v>3.65E-3</v>
      </c>
      <c r="CH104" s="45">
        <f t="shared" si="1"/>
        <v>3.7000000000000002E-3</v>
      </c>
      <c r="CI104" s="45">
        <f t="shared" si="1"/>
        <v>3.7500000000000003E-3</v>
      </c>
      <c r="CJ104" s="45">
        <f t="shared" si="1"/>
        <v>3.8E-3</v>
      </c>
      <c r="CK104" s="45">
        <f t="shared" si="1"/>
        <v>3.8500000000000001E-3</v>
      </c>
      <c r="CL104" s="45">
        <f t="shared" si="1"/>
        <v>3.9000000000000003E-3</v>
      </c>
      <c r="CM104" s="45">
        <f t="shared" si="1"/>
        <v>3.9500000000000004E-3</v>
      </c>
      <c r="CN104" s="45">
        <f t="shared" si="1"/>
        <v>4.0000000000000001E-3</v>
      </c>
      <c r="CO104" s="45">
        <f t="shared" si="1"/>
        <v>4.0499999999999998E-3</v>
      </c>
      <c r="CP104" s="45">
        <f t="shared" si="1"/>
        <v>4.1000000000000003E-3</v>
      </c>
      <c r="CQ104" s="45">
        <f t="shared" si="1"/>
        <v>4.15E-3</v>
      </c>
      <c r="CR104" s="45">
        <f t="shared" si="1"/>
        <v>4.2000000000000006E-3</v>
      </c>
      <c r="CS104" s="45">
        <f t="shared" si="1"/>
        <v>4.2500000000000003E-3</v>
      </c>
      <c r="CT104" s="45">
        <f t="shared" si="1"/>
        <v>4.3E-3</v>
      </c>
      <c r="CU104" s="45">
        <f t="shared" si="1"/>
        <v>4.3500000000000006E-3</v>
      </c>
      <c r="CV104" s="45">
        <f t="shared" si="1"/>
        <v>4.4000000000000003E-3</v>
      </c>
      <c r="CW104" s="45">
        <f t="shared" si="1"/>
        <v>4.45E-3</v>
      </c>
      <c r="CX104" s="45">
        <f t="shared" si="1"/>
        <v>4.5000000000000005E-3</v>
      </c>
      <c r="CY104" s="45">
        <f t="shared" si="1"/>
        <v>4.5500000000000002E-3</v>
      </c>
      <c r="CZ104" s="45">
        <f t="shared" si="1"/>
        <v>4.5999999999999999E-3</v>
      </c>
      <c r="DA104" s="45">
        <f t="shared" si="1"/>
        <v>4.6500000000000005E-3</v>
      </c>
      <c r="DB104" s="45">
        <f t="shared" si="1"/>
        <v>4.7000000000000002E-3</v>
      </c>
      <c r="DC104" s="45">
        <f t="shared" si="1"/>
        <v>4.7499999999999999E-3</v>
      </c>
      <c r="DD104" s="45">
        <f t="shared" si="1"/>
        <v>4.8000000000000004E-3</v>
      </c>
      <c r="DE104" s="45">
        <f t="shared" si="1"/>
        <v>4.8500000000000001E-3</v>
      </c>
      <c r="DF104" s="45">
        <f t="shared" si="1"/>
        <v>4.8999999999999998E-3</v>
      </c>
      <c r="DG104" s="45">
        <f t="shared" si="1"/>
        <v>4.9500000000000004E-3</v>
      </c>
      <c r="DH104" s="45">
        <f>+L95</f>
        <v>5.0000000000000001E-3</v>
      </c>
    </row>
    <row r="105" spans="3:112" x14ac:dyDescent="0.25">
      <c r="K105" s="6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</row>
    <row r="106" spans="3:112" x14ac:dyDescent="0.25">
      <c r="C106" s="46"/>
      <c r="D106" s="44"/>
      <c r="K106" s="6" t="s">
        <v>51</v>
      </c>
      <c r="L106" s="45">
        <f>$L$93-(($L$93^2-L104^2)^0.5)</f>
        <v>0</v>
      </c>
      <c r="M106" s="45">
        <f>$L$93-(($L$93^2-M104^2)^0.5)</f>
        <v>6.9444450190303542E-10</v>
      </c>
      <c r="N106" s="45">
        <f t="shared" ref="N106:BY106" si="2">$L$93-(($L$93^2-N104^2)^0.5)</f>
        <v>2.7777777855675367E-9</v>
      </c>
      <c r="O106" s="45">
        <f t="shared" si="2"/>
        <v>6.2500000730381089E-9</v>
      </c>
      <c r="P106" s="45">
        <f t="shared" si="2"/>
        <v>1.1111111142270147E-8</v>
      </c>
      <c r="Q106" s="45">
        <f t="shared" si="2"/>
        <v>1.7361111215308256E-8</v>
      </c>
      <c r="R106" s="45">
        <f t="shared" si="2"/>
        <v>2.5000000070107831E-8</v>
      </c>
      <c r="S106" s="45">
        <f t="shared" si="2"/>
        <v>3.4027778150758081E-8</v>
      </c>
      <c r="T106" s="45">
        <f t="shared" si="2"/>
        <v>4.4444445013169798E-8</v>
      </c>
      <c r="U106" s="45">
        <f t="shared" si="2"/>
        <v>5.6250000879387585E-8</v>
      </c>
      <c r="V106" s="45">
        <f t="shared" si="2"/>
        <v>6.9444445749411443E-8</v>
      </c>
      <c r="W106" s="45">
        <f t="shared" si="2"/>
        <v>8.4027779845285977E-8</v>
      </c>
      <c r="X106" s="45">
        <f t="shared" si="2"/>
        <v>1.0000000272292198E-7</v>
      </c>
      <c r="Y106" s="45">
        <f t="shared" si="2"/>
        <v>1.1736111482640865E-7</v>
      </c>
      <c r="Z106" s="45">
        <f t="shared" si="2"/>
        <v>1.3611111637779061E-7</v>
      </c>
      <c r="AA106" s="45">
        <f t="shared" si="2"/>
        <v>1.5625000671093403E-7</v>
      </c>
      <c r="AB106" s="45">
        <f t="shared" si="2"/>
        <v>1.7777778649197273E-7</v>
      </c>
      <c r="AC106" s="45">
        <f t="shared" si="2"/>
        <v>2.0069445549886211E-7</v>
      </c>
      <c r="AD106" s="45">
        <f t="shared" si="2"/>
        <v>2.2500001395364677E-7</v>
      </c>
      <c r="AE106" s="45">
        <f t="shared" si="2"/>
        <v>2.5069446185632671E-7</v>
      </c>
      <c r="AF106" s="45">
        <f t="shared" si="2"/>
        <v>2.7777779920690193E-7</v>
      </c>
      <c r="AG106" s="45">
        <f t="shared" si="2"/>
        <v>3.0625002600537243E-7</v>
      </c>
      <c r="AH106" s="45">
        <f t="shared" si="2"/>
        <v>3.3611114247378282E-7</v>
      </c>
      <c r="AI106" s="45">
        <f t="shared" si="2"/>
        <v>3.6736114861213309E-7</v>
      </c>
      <c r="AJ106" s="45">
        <f t="shared" si="2"/>
        <v>4.0000004442042325E-7</v>
      </c>
      <c r="AK106" s="45">
        <f t="shared" si="2"/>
        <v>4.340278301206979E-7</v>
      </c>
      <c r="AL106" s="45">
        <f t="shared" si="2"/>
        <v>4.6944450571295704E-7</v>
      </c>
      <c r="AM106" s="45">
        <f t="shared" si="2"/>
        <v>5.0625007119720067E-7</v>
      </c>
      <c r="AN106" s="45">
        <f t="shared" si="2"/>
        <v>5.4444452679547339E-7</v>
      </c>
      <c r="AO106" s="45">
        <f t="shared" si="2"/>
        <v>5.8402787250777521E-7</v>
      </c>
      <c r="AP106" s="45">
        <f t="shared" si="2"/>
        <v>6.2500010855615074E-7</v>
      </c>
      <c r="AQ106" s="45">
        <f t="shared" si="2"/>
        <v>6.6736123471855535E-7</v>
      </c>
      <c r="AR106" s="45">
        <f t="shared" si="2"/>
        <v>7.1111125166112288E-7</v>
      </c>
      <c r="AS106" s="45">
        <f t="shared" si="2"/>
        <v>7.5625015893976411E-7</v>
      </c>
      <c r="AT106" s="45">
        <f t="shared" si="2"/>
        <v>8.0277795677652364E-7</v>
      </c>
      <c r="AU106" s="45">
        <f t="shared" si="2"/>
        <v>8.5069464539344608E-7</v>
      </c>
      <c r="AV106" s="45">
        <f t="shared" si="2"/>
        <v>9.0000022501257604E-7</v>
      </c>
      <c r="AW106" s="45">
        <f t="shared" si="2"/>
        <v>9.5069469541186891E-7</v>
      </c>
      <c r="AX106" s="45">
        <f t="shared" si="2"/>
        <v>1.0027780570354139E-6</v>
      </c>
      <c r="AY106" s="45">
        <f t="shared" si="2"/>
        <v>1.056250309883211E-6</v>
      </c>
      <c r="AZ106" s="45">
        <f t="shared" si="2"/>
        <v>1.1111114539552602E-6</v>
      </c>
      <c r="BA106" s="45">
        <f t="shared" si="2"/>
        <v>1.1673614896956508E-6</v>
      </c>
      <c r="BB106" s="45">
        <f t="shared" si="2"/>
        <v>1.2250004168823381E-6</v>
      </c>
      <c r="BC106" s="45">
        <f t="shared" si="2"/>
        <v>1.2840282357373667E-6</v>
      </c>
      <c r="BD106" s="45">
        <f t="shared" si="2"/>
        <v>1.3444449464827812E-6</v>
      </c>
      <c r="BE106" s="45">
        <f t="shared" si="2"/>
        <v>1.4062505493406263E-6</v>
      </c>
      <c r="BF106" s="45">
        <f t="shared" si="2"/>
        <v>1.4694450440888573E-6</v>
      </c>
      <c r="BG106" s="45">
        <f t="shared" si="2"/>
        <v>1.5340284313936081E-6</v>
      </c>
      <c r="BH106" s="45">
        <f t="shared" si="2"/>
        <v>1.600000711032834E-6</v>
      </c>
      <c r="BI106" s="45">
        <f t="shared" si="2"/>
        <v>1.6673618834506243E-6</v>
      </c>
      <c r="BJ106" s="45">
        <f t="shared" si="2"/>
        <v>1.7361119484249343E-6</v>
      </c>
      <c r="BK106" s="45">
        <f t="shared" si="2"/>
        <v>1.8062509061778087E-6</v>
      </c>
      <c r="BL106" s="45">
        <f t="shared" si="2"/>
        <v>1.8777787573753812E-6</v>
      </c>
      <c r="BM106" s="45">
        <f t="shared" si="2"/>
        <v>1.9506955015735628E-6</v>
      </c>
      <c r="BN106" s="45">
        <f t="shared" si="2"/>
        <v>2.0250011389943978E-6</v>
      </c>
      <c r="BO106" s="45">
        <f t="shared" si="2"/>
        <v>2.1006956703040203E-6</v>
      </c>
      <c r="BP106" s="45">
        <f t="shared" si="2"/>
        <v>2.1777790950583409E-6</v>
      </c>
      <c r="BQ106" s="45">
        <f t="shared" si="2"/>
        <v>2.2562514141455381E-6</v>
      </c>
      <c r="BR106" s="45">
        <f t="shared" si="2"/>
        <v>2.3361126271215227E-6</v>
      </c>
      <c r="BS106" s="45">
        <f t="shared" si="2"/>
        <v>2.4173627344303839E-6</v>
      </c>
      <c r="BT106" s="45">
        <f t="shared" si="2"/>
        <v>2.5000017360721216E-6</v>
      </c>
      <c r="BU106" s="45">
        <f t="shared" si="2"/>
        <v>2.5840296324908252E-6</v>
      </c>
      <c r="BV106" s="45">
        <f t="shared" si="2"/>
        <v>2.6694464239085391E-6</v>
      </c>
      <c r="BW106" s="45">
        <f t="shared" si="2"/>
        <v>2.7562521101032189E-6</v>
      </c>
      <c r="BX106" s="45">
        <f t="shared" si="2"/>
        <v>2.8444466919630429E-6</v>
      </c>
      <c r="BY106" s="45">
        <f t="shared" si="2"/>
        <v>2.9340301690439219E-6</v>
      </c>
      <c r="BZ106" s="45">
        <f t="shared" ref="BZ106:DH106" si="3">$L$93-(($L$93^2-BZ104^2)^0.5)</f>
        <v>3.0250025417899451E-6</v>
      </c>
      <c r="CA106" s="45">
        <f t="shared" si="3"/>
        <v>3.1173638104231571E-6</v>
      </c>
      <c r="CB106" s="45">
        <f t="shared" si="3"/>
        <v>3.2111139753876472E-6</v>
      </c>
      <c r="CC106" s="45">
        <f t="shared" si="3"/>
        <v>3.3062530364613707E-6</v>
      </c>
      <c r="CD106" s="45">
        <f t="shared" si="3"/>
        <v>3.4027809940884168E-6</v>
      </c>
      <c r="CE106" s="45">
        <f t="shared" si="3"/>
        <v>3.5006978484908302E-6</v>
      </c>
      <c r="CF106" s="45">
        <f t="shared" si="3"/>
        <v>3.6000035998906554E-6</v>
      </c>
      <c r="CG106" s="45">
        <f t="shared" si="3"/>
        <v>3.7006982487319817E-6</v>
      </c>
      <c r="CH106" s="45">
        <f t="shared" si="3"/>
        <v>3.8027817947927645E-6</v>
      </c>
      <c r="CI106" s="45">
        <f t="shared" si="3"/>
        <v>3.9062542385170929E-6</v>
      </c>
      <c r="CJ106" s="45">
        <f t="shared" si="3"/>
        <v>4.0111155803490561E-6</v>
      </c>
      <c r="CK106" s="45">
        <f t="shared" si="3"/>
        <v>4.1173658200666097E-6</v>
      </c>
      <c r="CL106" s="45">
        <f t="shared" si="3"/>
        <v>4.2250049585579319E-6</v>
      </c>
      <c r="CM106" s="45">
        <f t="shared" si="3"/>
        <v>4.3340329956009782E-6</v>
      </c>
      <c r="CN106" s="45">
        <f t="shared" si="3"/>
        <v>4.4444499314177932E-6</v>
      </c>
      <c r="CO106" s="45">
        <f t="shared" si="3"/>
        <v>4.5562557664524661E-6</v>
      </c>
      <c r="CP106" s="45">
        <f t="shared" si="3"/>
        <v>4.6694505009270415E-6</v>
      </c>
      <c r="CQ106" s="45">
        <f t="shared" si="3"/>
        <v>4.7840341352856086E-6</v>
      </c>
      <c r="CR106" s="45">
        <f t="shared" si="3"/>
        <v>4.9000066693061228E-6</v>
      </c>
      <c r="CS106" s="45">
        <f t="shared" si="3"/>
        <v>5.0173681038767626E-6</v>
      </c>
      <c r="CT106" s="45">
        <f t="shared" si="3"/>
        <v>5.1361184387754832E-6</v>
      </c>
      <c r="CU106" s="45">
        <f t="shared" si="3"/>
        <v>5.256257674446374E-6</v>
      </c>
      <c r="CV106" s="45">
        <f t="shared" si="3"/>
        <v>5.3777858113335242E-6</v>
      </c>
      <c r="CW106" s="45">
        <f t="shared" si="3"/>
        <v>5.5007028494369337E-6</v>
      </c>
      <c r="CX106" s="45">
        <f t="shared" si="3"/>
        <v>5.6250087889786471E-6</v>
      </c>
      <c r="CY106" s="45">
        <f t="shared" si="3"/>
        <v>5.7507036306247983E-6</v>
      </c>
      <c r="CZ106" s="45">
        <f t="shared" si="3"/>
        <v>5.8777873745974318E-6</v>
      </c>
      <c r="DA106" s="45">
        <f t="shared" si="3"/>
        <v>6.0062600208965478E-6</v>
      </c>
      <c r="DB106" s="45">
        <f t="shared" si="3"/>
        <v>6.1361215699662353E-6</v>
      </c>
      <c r="DC106" s="45">
        <f t="shared" si="3"/>
        <v>6.2673720222505835E-6</v>
      </c>
      <c r="DD106" s="45">
        <f t="shared" si="3"/>
        <v>6.4000113777495926E-6</v>
      </c>
      <c r="DE106" s="45">
        <f t="shared" si="3"/>
        <v>6.5340396371293963E-6</v>
      </c>
      <c r="DF106" s="45">
        <f t="shared" si="3"/>
        <v>6.6694568003899946E-6</v>
      </c>
      <c r="DG106" s="45">
        <f t="shared" si="3"/>
        <v>6.8062628681975212E-6</v>
      </c>
      <c r="DH106" s="45">
        <f t="shared" si="3"/>
        <v>6.9444578403299317E-6</v>
      </c>
    </row>
    <row r="107" spans="3:112" x14ac:dyDescent="0.25">
      <c r="C107" s="46"/>
      <c r="D107" s="44"/>
      <c r="K107" s="6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</row>
    <row r="108" spans="3:112" x14ac:dyDescent="0.25">
      <c r="C108" s="46"/>
      <c r="D108" s="44"/>
      <c r="K108" s="6" t="s">
        <v>52</v>
      </c>
      <c r="L108" s="45">
        <f>+L95</f>
        <v>5.0000000000000001E-3</v>
      </c>
      <c r="M108" s="45">
        <f>+($L$95^2-M104^2)^0.5</f>
        <v>4.999749993749688E-3</v>
      </c>
      <c r="N108" s="45">
        <f t="shared" ref="N108:BY108" si="4">+($L$95^2-N104^2)^0.5</f>
        <v>4.9989998999799947E-3</v>
      </c>
      <c r="O108" s="45">
        <f t="shared" si="4"/>
        <v>4.9977494935220593E-3</v>
      </c>
      <c r="P108" s="45">
        <f t="shared" si="4"/>
        <v>4.9959983987187184E-3</v>
      </c>
      <c r="Q108" s="45">
        <f t="shared" si="4"/>
        <v>4.993746088859545E-3</v>
      </c>
      <c r="R108" s="45">
        <f t="shared" si="4"/>
        <v>4.9909918853871119E-3</v>
      </c>
      <c r="S108" s="45">
        <f t="shared" si="4"/>
        <v>4.9877349568717057E-3</v>
      </c>
      <c r="T108" s="45">
        <f t="shared" si="4"/>
        <v>4.9839743177508451E-3</v>
      </c>
      <c r="U108" s="45">
        <f t="shared" si="4"/>
        <v>4.9797088268291349E-3</v>
      </c>
      <c r="V108" s="45">
        <f t="shared" si="4"/>
        <v>4.9749371855330998E-3</v>
      </c>
      <c r="W108" s="45">
        <f t="shared" si="4"/>
        <v>4.9696579359147048E-3</v>
      </c>
      <c r="X108" s="45">
        <f t="shared" si="4"/>
        <v>4.9638694583963427E-3</v>
      </c>
      <c r="Y108" s="45">
        <f t="shared" si="4"/>
        <v>4.9575699692490476E-3</v>
      </c>
      <c r="Z108" s="45">
        <f t="shared" si="4"/>
        <v>4.9507575177946258E-3</v>
      </c>
      <c r="AA108" s="45">
        <f t="shared" si="4"/>
        <v>4.9434299833212968E-3</v>
      </c>
      <c r="AB108" s="45">
        <f t="shared" si="4"/>
        <v>4.9355850717012267E-3</v>
      </c>
      <c r="AC108" s="45">
        <f t="shared" si="4"/>
        <v>4.9272203116970531E-3</v>
      </c>
      <c r="AD108" s="45">
        <f t="shared" si="4"/>
        <v>4.9183330509431755E-3</v>
      </c>
      <c r="AE108" s="45">
        <f t="shared" si="4"/>
        <v>4.9089204515860713E-3</v>
      </c>
      <c r="AF108" s="45">
        <f t="shared" si="4"/>
        <v>4.8989794855663566E-3</v>
      </c>
      <c r="AG108" s="45">
        <f t="shared" si="4"/>
        <v>4.8885069295235735E-3</v>
      </c>
      <c r="AH108" s="45">
        <f t="shared" si="4"/>
        <v>4.8774993593028795E-3</v>
      </c>
      <c r="AI108" s="45">
        <f t="shared" si="4"/>
        <v>4.8659531440407439E-3</v>
      </c>
      <c r="AJ108" s="45">
        <f t="shared" si="4"/>
        <v>4.8538644398046392E-3</v>
      </c>
      <c r="AK108" s="45">
        <f t="shared" si="4"/>
        <v>4.8412291827592711E-3</v>
      </c>
      <c r="AL108" s="45">
        <f t="shared" si="4"/>
        <v>4.8280430818293243E-3</v>
      </c>
      <c r="AM108" s="45">
        <f t="shared" si="4"/>
        <v>4.8143016108258109E-3</v>
      </c>
      <c r="AN108" s="45">
        <f t="shared" si="4"/>
        <v>4.8000000000000004E-3</v>
      </c>
      <c r="AO108" s="45">
        <f t="shared" si="4"/>
        <v>4.7851332269854309E-3</v>
      </c>
      <c r="AP108" s="45">
        <f t="shared" si="4"/>
        <v>4.7696960070847281E-3</v>
      </c>
      <c r="AQ108" s="45">
        <f t="shared" si="4"/>
        <v>4.7536827828537319E-3</v>
      </c>
      <c r="AR108" s="45">
        <f t="shared" si="4"/>
        <v>4.7370877129308047E-3</v>
      </c>
      <c r="AS108" s="45">
        <f t="shared" si="4"/>
        <v>4.719904660054057E-3</v>
      </c>
      <c r="AT108" s="45">
        <f t="shared" si="4"/>
        <v>4.7021271782034992E-3</v>
      </c>
      <c r="AU108" s="45">
        <f t="shared" si="4"/>
        <v>4.6837484987987989E-3</v>
      </c>
      <c r="AV108" s="45">
        <f t="shared" si="4"/>
        <v>4.6647615158762409E-3</v>
      </c>
      <c r="AW108" s="45">
        <f t="shared" si="4"/>
        <v>4.6451587701606071E-3</v>
      </c>
      <c r="AX108" s="45">
        <f t="shared" si="4"/>
        <v>4.624932431938871E-3</v>
      </c>
      <c r="AY108" s="45">
        <f t="shared" si="4"/>
        <v>4.6040742826327207E-3</v>
      </c>
      <c r="AZ108" s="45">
        <f t="shared" si="4"/>
        <v>4.5825756949558405E-3</v>
      </c>
      <c r="BA108" s="45">
        <f t="shared" si="4"/>
        <v>4.5604276115294275E-3</v>
      </c>
      <c r="BB108" s="45">
        <f t="shared" si="4"/>
        <v>4.5376205218153713E-3</v>
      </c>
      <c r="BC108" s="45">
        <f t="shared" si="4"/>
        <v>4.5141444372106656E-3</v>
      </c>
      <c r="BD108" s="45">
        <f t="shared" si="4"/>
        <v>4.4899888641287298E-3</v>
      </c>
      <c r="BE108" s="45">
        <f t="shared" si="4"/>
        <v>4.4651427748729376E-3</v>
      </c>
      <c r="BF108" s="45">
        <f t="shared" si="4"/>
        <v>4.4395945760846225E-3</v>
      </c>
      <c r="BG108" s="45">
        <f t="shared" si="4"/>
        <v>4.4133320745214722E-3</v>
      </c>
      <c r="BH108" s="45">
        <f t="shared" si="4"/>
        <v>4.386342439892262E-3</v>
      </c>
      <c r="BI108" s="45">
        <f t="shared" si="4"/>
        <v>4.3586121644395024E-3</v>
      </c>
      <c r="BJ108" s="45">
        <f t="shared" si="4"/>
        <v>4.3301270189221933E-3</v>
      </c>
      <c r="BK108" s="45">
        <f t="shared" si="4"/>
        <v>4.3008720046055779E-3</v>
      </c>
      <c r="BL108" s="45">
        <f t="shared" si="4"/>
        <v>4.2708313008125243E-3</v>
      </c>
      <c r="BM108" s="45">
        <f t="shared" si="4"/>
        <v>4.2399882075307713E-3</v>
      </c>
      <c r="BN108" s="45">
        <f t="shared" si="4"/>
        <v>4.2083250825001627E-3</v>
      </c>
      <c r="BO108" s="45">
        <f t="shared" si="4"/>
        <v>4.1758232721225167E-3</v>
      </c>
      <c r="BP108" s="45">
        <f t="shared" si="4"/>
        <v>4.1424630354415957E-3</v>
      </c>
      <c r="BQ108" s="45">
        <f t="shared" si="4"/>
        <v>4.1082234603292949E-3</v>
      </c>
      <c r="BR108" s="45">
        <f t="shared" si="4"/>
        <v>4.0730823708832603E-3</v>
      </c>
      <c r="BS108" s="45">
        <f t="shared" si="4"/>
        <v>4.0370162248868904E-3</v>
      </c>
      <c r="BT108" s="45">
        <f t="shared" si="4"/>
        <v>4.0000000000000001E-3</v>
      </c>
      <c r="BU108" s="45">
        <f t="shared" si="4"/>
        <v>3.9620070671315061E-3</v>
      </c>
      <c r="BV108" s="45">
        <f t="shared" si="4"/>
        <v>3.923009049186606E-3</v>
      </c>
      <c r="BW108" s="45">
        <f t="shared" si="4"/>
        <v>3.8829756630707848E-3</v>
      </c>
      <c r="BX108" s="45">
        <f t="shared" si="4"/>
        <v>3.8418745424597094E-3</v>
      </c>
      <c r="BY108" s="45">
        <f t="shared" si="4"/>
        <v>3.7996710383926659E-3</v>
      </c>
      <c r="BZ108" s="45">
        <f t="shared" ref="BZ108:DH108" si="5">+($L$95^2-BZ104^2)^0.5</f>
        <v>3.7563279941985901E-3</v>
      </c>
      <c r="CA108" s="45">
        <f t="shared" si="5"/>
        <v>3.7118054905934928E-3</v>
      </c>
      <c r="CB108" s="45">
        <f t="shared" si="5"/>
        <v>3.6660605559646719E-3</v>
      </c>
      <c r="CC108" s="45">
        <f t="shared" si="5"/>
        <v>3.6190468358395138E-3</v>
      </c>
      <c r="CD108" s="45">
        <f t="shared" si="5"/>
        <v>3.5707142142714248E-3</v>
      </c>
      <c r="CE108" s="45">
        <f t="shared" si="5"/>
        <v>3.5210083782916506E-3</v>
      </c>
      <c r="CF108" s="45">
        <f t="shared" si="5"/>
        <v>3.4698703145794943E-3</v>
      </c>
      <c r="CG108" s="45">
        <f t="shared" si="5"/>
        <v>3.4172357249683556E-3</v>
      </c>
      <c r="CH108" s="45">
        <f t="shared" si="5"/>
        <v>3.3630343441600472E-3</v>
      </c>
      <c r="CI108" s="45">
        <f t="shared" si="5"/>
        <v>3.307189138830738E-3</v>
      </c>
      <c r="CJ108" s="45">
        <f t="shared" si="5"/>
        <v>3.2496153618543841E-3</v>
      </c>
      <c r="CK108" s="45">
        <f t="shared" si="5"/>
        <v>3.190219428189854E-3</v>
      </c>
      <c r="CL108" s="45">
        <f t="shared" si="5"/>
        <v>3.128897569432403E-3</v>
      </c>
      <c r="CM108" s="45">
        <f t="shared" si="5"/>
        <v>3.0655342111938662E-3</v>
      </c>
      <c r="CN108" s="45">
        <f t="shared" si="5"/>
        <v>3.0000000000000005E-3</v>
      </c>
      <c r="CO108" s="45">
        <f t="shared" si="5"/>
        <v>2.9321493822791504E-3</v>
      </c>
      <c r="CP108" s="45">
        <f t="shared" si="5"/>
        <v>2.8618176042508364E-3</v>
      </c>
      <c r="CQ108" s="45">
        <f t="shared" si="5"/>
        <v>2.7888169534768682E-3</v>
      </c>
      <c r="CR108" s="45">
        <f t="shared" si="5"/>
        <v>2.7129319932501068E-3</v>
      </c>
      <c r="CS108" s="45">
        <f t="shared" si="5"/>
        <v>2.6339134382131844E-3</v>
      </c>
      <c r="CT108" s="45">
        <f t="shared" si="5"/>
        <v>2.5514701644346149E-3</v>
      </c>
      <c r="CU108" s="45">
        <f t="shared" si="5"/>
        <v>2.4652586071242095E-3</v>
      </c>
      <c r="CV108" s="45">
        <f t="shared" si="5"/>
        <v>2.3748684174075834E-3</v>
      </c>
      <c r="CW108" s="45">
        <f t="shared" si="5"/>
        <v>2.2798026230356002E-3</v>
      </c>
      <c r="CX108" s="45">
        <f t="shared" si="5"/>
        <v>2.1794494717703359E-3</v>
      </c>
      <c r="CY108" s="45">
        <f t="shared" si="5"/>
        <v>2.0730412441627884E-3</v>
      </c>
      <c r="CZ108" s="45">
        <f t="shared" si="5"/>
        <v>1.9595917942265427E-3</v>
      </c>
      <c r="DA108" s="45">
        <f t="shared" si="5"/>
        <v>1.8377975949489095E-3</v>
      </c>
      <c r="DB108" s="45">
        <f t="shared" si="5"/>
        <v>1.7058722109231984E-3</v>
      </c>
      <c r="DC108" s="45">
        <f t="shared" si="5"/>
        <v>1.5612494995996E-3</v>
      </c>
      <c r="DD108" s="45">
        <f t="shared" si="5"/>
        <v>1.3999999999999993E-3</v>
      </c>
      <c r="DE108" s="45">
        <f t="shared" si="5"/>
        <v>1.215524578114322E-3</v>
      </c>
      <c r="DF108" s="45">
        <f t="shared" si="5"/>
        <v>9.9498743710662121E-4</v>
      </c>
      <c r="DG108" s="45">
        <f t="shared" si="5"/>
        <v>7.0533679898329173E-4</v>
      </c>
      <c r="DH108" s="45">
        <f t="shared" si="5"/>
        <v>0</v>
      </c>
    </row>
    <row r="109" spans="3:112" x14ac:dyDescent="0.25">
      <c r="C109" s="46"/>
      <c r="D109" s="44"/>
      <c r="K109" s="6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</row>
    <row r="110" spans="3:112" x14ac:dyDescent="0.25">
      <c r="C110" s="46"/>
      <c r="D110" s="44"/>
      <c r="K110" s="42" t="s">
        <v>53</v>
      </c>
      <c r="L110" s="45">
        <v>0</v>
      </c>
      <c r="M110" s="45">
        <f t="shared" ref="M110:BX110" si="6">+$L$97*L108*(M106+L106)/2</f>
        <v>8.6805562737879438E-17</v>
      </c>
      <c r="N110" s="45">
        <f t="shared" si="6"/>
        <v>4.34006084001963E-16</v>
      </c>
      <c r="O110" s="45">
        <f t="shared" si="6"/>
        <v>1.1282465153052809E-15</v>
      </c>
      <c r="P110" s="45">
        <f t="shared" si="6"/>
        <v>2.1691621195821746E-15</v>
      </c>
      <c r="Q110" s="45">
        <f t="shared" si="6"/>
        <v>3.5561794326606253E-15</v>
      </c>
      <c r="R110" s="45">
        <f t="shared" si="6"/>
        <v>5.2885158450322638E-15</v>
      </c>
      <c r="S110" s="45">
        <f t="shared" si="6"/>
        <v>7.365179052819297E-15</v>
      </c>
      <c r="T110" s="45">
        <f t="shared" si="6"/>
        <v>9.7849662654540179E-15</v>
      </c>
      <c r="U110" s="45">
        <f t="shared" si="6"/>
        <v>1.2546463306716453E-14</v>
      </c>
      <c r="V110" s="45">
        <f t="shared" si="6"/>
        <v>1.5648043634020854E-14</v>
      </c>
      <c r="W110" s="45">
        <f t="shared" si="6"/>
        <v>1.9087867051439622E-14</v>
      </c>
      <c r="X110" s="45">
        <f t="shared" si="6"/>
        <v>2.2863878251722011E-14</v>
      </c>
      <c r="Y110" s="45">
        <f t="shared" si="6"/>
        <v>2.6973805321150494E-14</v>
      </c>
      <c r="Z110" s="45">
        <f t="shared" si="6"/>
        <v>3.1415158036412243E-14</v>
      </c>
      <c r="AA110" s="45">
        <f t="shared" si="6"/>
        <v>3.6185225701059591E-14</v>
      </c>
      <c r="AB110" s="45">
        <f t="shared" si="6"/>
        <v>4.1281075204547383E-14</v>
      </c>
      <c r="AC110" s="45">
        <f t="shared" si="6"/>
        <v>4.6699548690581469E-14</v>
      </c>
      <c r="AD110" s="45">
        <f t="shared" si="6"/>
        <v>5.2437260911587565E-14</v>
      </c>
      <c r="AE110" s="45">
        <f t="shared" si="6"/>
        <v>5.849059656318203E-14</v>
      </c>
      <c r="AF110" s="45">
        <f t="shared" si="6"/>
        <v>6.4855707260730404E-14</v>
      </c>
      <c r="AG110" s="45">
        <f t="shared" si="6"/>
        <v>7.1528508367871654E-14</v>
      </c>
      <c r="AH110" s="45">
        <f t="shared" si="6"/>
        <v>7.8504675584180244E-14</v>
      </c>
      <c r="AI110" s="45">
        <f t="shared" si="6"/>
        <v>8.5779641226472105E-14</v>
      </c>
      <c r="AJ110" s="45">
        <f t="shared" si="6"/>
        <v>9.3348590246290594E-14</v>
      </c>
      <c r="AK110" s="45">
        <f t="shared" si="6"/>
        <v>1.0120645605102482E-13</v>
      </c>
      <c r="AL110" s="45">
        <f t="shared" si="6"/>
        <v>1.0934791595133937E-13</v>
      </c>
      <c r="AM110" s="45">
        <f t="shared" si="6"/>
        <v>1.1776738630073692E-13</v>
      </c>
      <c r="AN110" s="45">
        <f t="shared" si="6"/>
        <v>1.2645901739005273E-13</v>
      </c>
      <c r="AO110" s="45">
        <f t="shared" si="6"/>
        <v>1.3541668791638984E-13</v>
      </c>
      <c r="AP110" s="45">
        <f t="shared" si="6"/>
        <v>1.4463399911360261E-13</v>
      </c>
      <c r="AQ110" s="45">
        <f t="shared" si="6"/>
        <v>1.5410426846820054E-13</v>
      </c>
      <c r="AR110" s="45">
        <f t="shared" si="6"/>
        <v>1.6382052312851631E-13</v>
      </c>
      <c r="AS110" s="45">
        <f t="shared" si="6"/>
        <v>1.7377549271465688E-13</v>
      </c>
      <c r="AT110" s="45">
        <f t="shared" si="6"/>
        <v>1.8396160171311508E-13</v>
      </c>
      <c r="AU110" s="45">
        <f t="shared" si="6"/>
        <v>1.9437096152695695E-13</v>
      </c>
      <c r="AV110" s="45">
        <f t="shared" si="6"/>
        <v>2.049953617779741E-13</v>
      </c>
      <c r="AW110" s="45">
        <f t="shared" si="6"/>
        <v>2.1582626106058983E-13</v>
      </c>
      <c r="AX110" s="45">
        <f t="shared" si="6"/>
        <v>2.2685477720750692E-13</v>
      </c>
      <c r="AY110" s="45">
        <f t="shared" si="6"/>
        <v>2.3807167681110198E-13</v>
      </c>
      <c r="AZ110" s="45">
        <f t="shared" si="6"/>
        <v>2.4946736395125495E-13</v>
      </c>
      <c r="BA110" s="45">
        <f t="shared" si="6"/>
        <v>2.610318683297288E-13</v>
      </c>
      <c r="BB110" s="45">
        <f t="shared" si="6"/>
        <v>2.7275483238823615E-13</v>
      </c>
      <c r="BC110" s="45">
        <f t="shared" si="6"/>
        <v>2.846254975987486E-13</v>
      </c>
      <c r="BD110" s="45">
        <f t="shared" si="6"/>
        <v>2.9663268984691244E-13</v>
      </c>
      <c r="BE110" s="45">
        <f t="shared" si="6"/>
        <v>3.0876480362140392E-13</v>
      </c>
      <c r="BF110" s="45">
        <f t="shared" si="6"/>
        <v>3.210097850433901E-13</v>
      </c>
      <c r="BG110" s="45">
        <f t="shared" si="6"/>
        <v>3.3335511377914961E-13</v>
      </c>
      <c r="BH110" s="45">
        <f t="shared" si="6"/>
        <v>3.4578778341889101E-13</v>
      </c>
      <c r="BI110" s="45">
        <f t="shared" si="6"/>
        <v>3.5829428036748212E-13</v>
      </c>
      <c r="BJ110" s="45">
        <f t="shared" si="6"/>
        <v>3.7086056112410841E-13</v>
      </c>
      <c r="BK110" s="45">
        <f t="shared" si="6"/>
        <v>3.8347202768854216E-13</v>
      </c>
      <c r="BL110" s="45">
        <f t="shared" si="6"/>
        <v>3.9611350110281055E-13</v>
      </c>
      <c r="BM110" s="45">
        <f t="shared" si="6"/>
        <v>4.0876919248685459E-13</v>
      </c>
      <c r="BN110" s="45">
        <f t="shared" si="6"/>
        <v>4.2142267181819642E-13</v>
      </c>
      <c r="BO110" s="45">
        <f t="shared" si="6"/>
        <v>4.3405683413403564E-13</v>
      </c>
      <c r="BP110" s="45">
        <f t="shared" si="6"/>
        <v>4.4665386235972678E-13</v>
      </c>
      <c r="BQ110" s="45">
        <f t="shared" si="6"/>
        <v>4.5919518705993371E-13</v>
      </c>
      <c r="BR110" s="45">
        <f t="shared" si="6"/>
        <v>4.7166144231764979E-13</v>
      </c>
      <c r="BS110" s="45">
        <f t="shared" si="6"/>
        <v>4.8403241738912501E-13</v>
      </c>
      <c r="BT110" s="45">
        <f t="shared" si="6"/>
        <v>4.9628700377752371E-13</v>
      </c>
      <c r="BU110" s="45">
        <f t="shared" si="6"/>
        <v>5.0840313685629468E-13</v>
      </c>
      <c r="BV110" s="45">
        <f t="shared" si="6"/>
        <v>5.2035773156151097E-13</v>
      </c>
      <c r="BW110" s="45">
        <f t="shared" si="6"/>
        <v>5.3212661117716578E-13</v>
      </c>
      <c r="BX110" s="45">
        <f t="shared" si="6"/>
        <v>5.4368442861532493E-13</v>
      </c>
      <c r="BY110" s="45">
        <f t="shared" ref="BY110:DH110" si="7">+$L$97*BX108*(BY106+BX106)/2</f>
        <v>5.5500457866237879E-13</v>
      </c>
      <c r="BZ110" s="45">
        <f t="shared" si="7"/>
        <v>5.6605910020474962E-13</v>
      </c>
      <c r="CA110" s="45">
        <f t="shared" si="7"/>
        <v>5.768185669860388E-13</v>
      </c>
      <c r="CB110" s="45">
        <f t="shared" si="7"/>
        <v>5.8725196481178742E-13</v>
      </c>
      <c r="CC110" s="45">
        <f t="shared" si="7"/>
        <v>5.9732655327212563E-13</v>
      </c>
      <c r="CD110" s="45">
        <f t="shared" si="7"/>
        <v>6.070077094950208E-13</v>
      </c>
      <c r="CE110" s="45">
        <f t="shared" si="7"/>
        <v>6.1625875077799409E-13</v>
      </c>
      <c r="CF110" s="45">
        <f t="shared" si="7"/>
        <v>6.2504073228747174E-13</v>
      </c>
      <c r="CG110" s="45">
        <f t="shared" si="7"/>
        <v>6.333122155032832E-13</v>
      </c>
      <c r="CH110" s="45">
        <f t="shared" si="7"/>
        <v>6.4102900165799688E-13</v>
      </c>
      <c r="CI110" s="45">
        <f t="shared" si="7"/>
        <v>6.4814382350970972E-13</v>
      </c>
      <c r="CJ110" s="45">
        <f t="shared" si="7"/>
        <v>6.5460598682651047E-13</v>
      </c>
      <c r="CK110" s="45">
        <f t="shared" si="7"/>
        <v>6.6036095068345967E-13</v>
      </c>
      <c r="CL110" s="45">
        <f t="shared" si="7"/>
        <v>6.653498333782833E-13</v>
      </c>
      <c r="CM110" s="45">
        <f t="shared" si="7"/>
        <v>6.6950882628618757E-13</v>
      </c>
      <c r="CN110" s="45">
        <f t="shared" si="7"/>
        <v>6.7276849337893276E-13</v>
      </c>
      <c r="CO110" s="45">
        <f t="shared" si="7"/>
        <v>6.7505292734026956E-13</v>
      </c>
      <c r="CP110" s="45">
        <f t="shared" si="7"/>
        <v>6.762787233246428E-13</v>
      </c>
      <c r="CQ110" s="45">
        <f t="shared" si="7"/>
        <v>6.7635371883570444E-13</v>
      </c>
      <c r="CR110" s="45">
        <f t="shared" si="7"/>
        <v>6.7517542935017984E-13</v>
      </c>
      <c r="CS110" s="45">
        <f t="shared" si="7"/>
        <v>6.7262908278048427E-13</v>
      </c>
      <c r="CT110" s="45">
        <f t="shared" si="7"/>
        <v>6.6858511623521189E-13</v>
      </c>
      <c r="CU110" s="45">
        <f t="shared" si="7"/>
        <v>6.6289593976171335E-13</v>
      </c>
      <c r="CV110" s="45">
        <f t="shared" si="7"/>
        <v>6.5539168079630068E-13</v>
      </c>
      <c r="CW110" s="45">
        <f t="shared" si="7"/>
        <v>6.4587447873975697E-13</v>
      </c>
      <c r="CX110" s="45">
        <f t="shared" si="7"/>
        <v>6.3411066440993862E-13</v>
      </c>
      <c r="CY110" s="45">
        <f t="shared" si="7"/>
        <v>6.1981976059789944E-13</v>
      </c>
      <c r="CZ110" s="45">
        <f t="shared" si="7"/>
        <v>6.0265853653004222E-13</v>
      </c>
      <c r="DA110" s="45">
        <f t="shared" si="7"/>
        <v>5.8219704396023301E-13</v>
      </c>
      <c r="DB110" s="45">
        <f t="shared" si="7"/>
        <v>5.5788099211598842E-13</v>
      </c>
      <c r="DC110" s="45">
        <f t="shared" si="7"/>
        <v>5.2896937593316571E-13</v>
      </c>
      <c r="DD110" s="45">
        <f t="shared" si="7"/>
        <v>4.9442364986216398E-13</v>
      </c>
      <c r="DE110" s="45">
        <f t="shared" si="7"/>
        <v>4.5269178552076438E-13</v>
      </c>
      <c r="DF110" s="45">
        <f t="shared" si="7"/>
        <v>4.0122936092124278E-13</v>
      </c>
      <c r="DG110" s="45">
        <f t="shared" si="7"/>
        <v>3.3520429440537951E-13</v>
      </c>
      <c r="DH110" s="45">
        <f t="shared" si="7"/>
        <v>2.4247223320665035E-13</v>
      </c>
    </row>
    <row r="111" spans="3:112" x14ac:dyDescent="0.25">
      <c r="C111" s="46"/>
      <c r="D111" s="44"/>
      <c r="K111" s="6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</row>
    <row r="112" spans="3:112" x14ac:dyDescent="0.25">
      <c r="C112" s="46"/>
      <c r="D112" s="44"/>
      <c r="K112" s="6" t="s">
        <v>54</v>
      </c>
      <c r="L112" s="45">
        <v>0</v>
      </c>
      <c r="M112" s="45">
        <f t="shared" ref="M112:BX112" si="8">+$L$97*M108*(M106+L106)/2</f>
        <v>8.6801222351230166E-17</v>
      </c>
      <c r="N112" s="45">
        <f t="shared" si="8"/>
        <v>4.3394097169434245E-16</v>
      </c>
      <c r="O112" s="45">
        <f t="shared" si="8"/>
        <v>1.1279643055119008E-15</v>
      </c>
      <c r="P112" s="45">
        <f t="shared" si="8"/>
        <v>2.1684020957914408E-15</v>
      </c>
      <c r="Q112" s="45">
        <f t="shared" si="8"/>
        <v>3.5545762259824112E-15</v>
      </c>
      <c r="R112" s="45">
        <f t="shared" si="8"/>
        <v>5.2855990670373026E-15</v>
      </c>
      <c r="S112" s="45">
        <f t="shared" si="8"/>
        <v>7.3603728214670813E-15</v>
      </c>
      <c r="T112" s="45">
        <f t="shared" si="8"/>
        <v>9.7775886226457391E-15</v>
      </c>
      <c r="U112" s="45">
        <f t="shared" si="8"/>
        <v>1.2535725525595918E-14</v>
      </c>
      <c r="V112" s="45">
        <f t="shared" si="8"/>
        <v>1.5633049413715447E-14</v>
      </c>
      <c r="W112" s="45">
        <f t="shared" si="8"/>
        <v>1.9067611596729498E-14</v>
      </c>
      <c r="X112" s="45">
        <f t="shared" si="8"/>
        <v>2.283724723466826E-14</v>
      </c>
      <c r="Y112" s="45">
        <f t="shared" si="8"/>
        <v>2.6939573721124342E-14</v>
      </c>
      <c r="Z112" s="45">
        <f t="shared" si="8"/>
        <v>3.137198885465918E-14</v>
      </c>
      <c r="AA112" s="45">
        <f t="shared" si="8"/>
        <v>3.6131668545857247E-14</v>
      </c>
      <c r="AB112" s="45">
        <f t="shared" si="8"/>
        <v>4.1215564741639285E-14</v>
      </c>
      <c r="AC112" s="45">
        <f t="shared" si="8"/>
        <v>4.6620402953769095E-14</v>
      </c>
      <c r="AD112" s="45">
        <f t="shared" si="8"/>
        <v>5.234267946779986E-14</v>
      </c>
      <c r="AE112" s="45">
        <f t="shared" si="8"/>
        <v>5.8378658525252357E-14</v>
      </c>
      <c r="AF112" s="45">
        <f t="shared" si="8"/>
        <v>6.4724369140990626E-14</v>
      </c>
      <c r="AG112" s="45">
        <f t="shared" si="8"/>
        <v>7.1375601764619637E-14</v>
      </c>
      <c r="AH112" s="45">
        <f t="shared" si="8"/>
        <v>7.8327904692453234E-14</v>
      </c>
      <c r="AI112" s="45">
        <f t="shared" si="8"/>
        <v>8.5576580163876447E-14</v>
      </c>
      <c r="AJ112" s="45">
        <f t="shared" si="8"/>
        <v>9.3116680183669718E-14</v>
      </c>
      <c r="AK112" s="45">
        <f t="shared" si="8"/>
        <v>1.009430021365791E-13</v>
      </c>
      <c r="AL112" s="45">
        <f t="shared" si="8"/>
        <v>1.0905008401614645E-13</v>
      </c>
      <c r="AM112" s="45">
        <f t="shared" si="8"/>
        <v>1.1743219933231453E-13</v>
      </c>
      <c r="AN112" s="45">
        <f t="shared" si="8"/>
        <v>1.2608335175912091E-13</v>
      </c>
      <c r="AO112" s="45">
        <f t="shared" si="8"/>
        <v>1.3499726934104864E-13</v>
      </c>
      <c r="AP112" s="45">
        <f t="shared" si="8"/>
        <v>1.4416739834335796E-13</v>
      </c>
      <c r="AQ112" s="45">
        <f t="shared" si="8"/>
        <v>1.535868966687673E-13</v>
      </c>
      <c r="AR112" s="45">
        <f t="shared" si="8"/>
        <v>1.6324862694605876E-13</v>
      </c>
      <c r="AS112" s="45">
        <f t="shared" si="8"/>
        <v>1.7314514899696553E-13</v>
      </c>
      <c r="AT112" s="45">
        <f t="shared" si="8"/>
        <v>1.8326871186232367E-13</v>
      </c>
      <c r="AU112" s="45">
        <f t="shared" si="8"/>
        <v>1.9361124545546349E-13</v>
      </c>
      <c r="AV112" s="45">
        <f t="shared" si="8"/>
        <v>2.0416435143779889E-13</v>
      </c>
      <c r="AW112" s="45">
        <f t="shared" si="8"/>
        <v>2.1491929351253245E-13</v>
      </c>
      <c r="AX112" s="45">
        <f t="shared" si="8"/>
        <v>2.2586698719255832E-13</v>
      </c>
      <c r="AY112" s="45">
        <f t="shared" si="8"/>
        <v>2.3699798878353228E-13</v>
      </c>
      <c r="AZ112" s="45">
        <f t="shared" si="8"/>
        <v>2.4830248352856995E-13</v>
      </c>
      <c r="BA112" s="45">
        <f t="shared" si="8"/>
        <v>2.597702731087087E-13</v>
      </c>
      <c r="BB112" s="45">
        <f t="shared" si="8"/>
        <v>2.7139076207244078E-13</v>
      </c>
      <c r="BC112" s="45">
        <f t="shared" si="8"/>
        <v>2.8315294337563528E-13</v>
      </c>
      <c r="BD112" s="45">
        <f t="shared" si="8"/>
        <v>2.9504538294573676E-13</v>
      </c>
      <c r="BE112" s="45">
        <f t="shared" si="8"/>
        <v>3.0705620297628554E-13</v>
      </c>
      <c r="BF112" s="45">
        <f t="shared" si="8"/>
        <v>3.1917306397649967E-13</v>
      </c>
      <c r="BG112" s="45">
        <f t="shared" si="8"/>
        <v>3.3138314560803112E-13</v>
      </c>
      <c r="BH112" s="45">
        <f t="shared" si="8"/>
        <v>3.4367312588210636E-13</v>
      </c>
      <c r="BI112" s="45">
        <f t="shared" si="8"/>
        <v>3.5602915874875538E-13</v>
      </c>
      <c r="BJ112" s="45">
        <f t="shared" si="8"/>
        <v>3.6843684993997517E-13</v>
      </c>
      <c r="BK112" s="45">
        <f t="shared" si="8"/>
        <v>3.8088123078789093E-13</v>
      </c>
      <c r="BL112" s="45">
        <f t="shared" si="8"/>
        <v>3.9334673000561993E-13</v>
      </c>
      <c r="BM112" s="45">
        <f t="shared" si="8"/>
        <v>4.0581714276946579E-13</v>
      </c>
      <c r="BN112" s="45">
        <f t="shared" si="8"/>
        <v>4.1827559732284458E-13</v>
      </c>
      <c r="BO112" s="45">
        <f t="shared" si="8"/>
        <v>4.3070451874974868E-13</v>
      </c>
      <c r="BP112" s="45">
        <f t="shared" si="8"/>
        <v>4.4308558908958094E-13</v>
      </c>
      <c r="BQ112" s="45">
        <f t="shared" si="8"/>
        <v>4.5539970404318067E-13</v>
      </c>
      <c r="BR112" s="45">
        <f t="shared" si="8"/>
        <v>4.6762692542907676E-13</v>
      </c>
      <c r="BS112" s="45">
        <f t="shared" si="8"/>
        <v>4.7974642897962813E-13</v>
      </c>
      <c r="BT112" s="45">
        <f t="shared" si="8"/>
        <v>4.9173644705025056E-13</v>
      </c>
      <c r="BU112" s="45">
        <f t="shared" si="8"/>
        <v>5.0357420529411651E-13</v>
      </c>
      <c r="BV112" s="45">
        <f t="shared" si="8"/>
        <v>5.1523585272349677E-13</v>
      </c>
      <c r="BW112" s="45">
        <f t="shared" si="8"/>
        <v>5.2669638406816234E-13</v>
      </c>
      <c r="BX112" s="45">
        <f t="shared" si="8"/>
        <v>5.3792955369107412E-13</v>
      </c>
      <c r="BY112" s="45">
        <f t="shared" ref="BY112:DH112" si="9">+$L$97*BY108*(BY106+BX106)/2</f>
        <v>5.4890777936975815E-13</v>
      </c>
      <c r="BZ112" s="45">
        <f t="shared" si="9"/>
        <v>5.5960203475125916E-13</v>
      </c>
      <c r="CA112" s="45">
        <f t="shared" si="9"/>
        <v>5.69981728784533E-13</v>
      </c>
      <c r="CB112" s="45">
        <f t="shared" si="9"/>
        <v>5.8001456974649089E-13</v>
      </c>
      <c r="CC112" s="45">
        <f t="shared" si="9"/>
        <v>5.896664115559255E-13</v>
      </c>
      <c r="CD112" s="45">
        <f t="shared" si="9"/>
        <v>5.9890107942287084E-13</v>
      </c>
      <c r="CE112" s="45">
        <f t="shared" si="9"/>
        <v>6.0768017110201687E-13</v>
      </c>
      <c r="CF112" s="45">
        <f t="shared" si="9"/>
        <v>6.1596282921076346E-13</v>
      </c>
      <c r="CG112" s="45">
        <f t="shared" si="9"/>
        <v>6.2370547936139479E-13</v>
      </c>
      <c r="CH112" s="45">
        <f t="shared" si="9"/>
        <v>6.3086152717733119E-13</v>
      </c>
      <c r="CI112" s="45">
        <f t="shared" si="9"/>
        <v>6.3738100600542902E-13</v>
      </c>
      <c r="CJ112" s="45">
        <f t="shared" si="9"/>
        <v>6.4321016472174254E-13</v>
      </c>
      <c r="CK112" s="45">
        <f t="shared" si="9"/>
        <v>6.4829098213214826E-13</v>
      </c>
      <c r="CL112" s="45">
        <f t="shared" si="9"/>
        <v>6.525605913135559E-13</v>
      </c>
      <c r="CM112" s="45">
        <f t="shared" si="9"/>
        <v>6.5595059158452243E-13</v>
      </c>
      <c r="CN112" s="45">
        <f t="shared" si="9"/>
        <v>6.5838621952640798E-13</v>
      </c>
      <c r="CO112" s="45">
        <f t="shared" si="9"/>
        <v>6.5978534130216779E-13</v>
      </c>
      <c r="CP112" s="45">
        <f t="shared" si="9"/>
        <v>6.6005721519084875E-13</v>
      </c>
      <c r="CQ112" s="45">
        <f t="shared" si="9"/>
        <v>6.5910095557257355E-13</v>
      </c>
      <c r="CR112" s="45">
        <f t="shared" si="9"/>
        <v>6.5680360306791035E-13</v>
      </c>
      <c r="CS112" s="45">
        <f t="shared" si="9"/>
        <v>6.5303766717207087E-13</v>
      </c>
      <c r="CT112" s="45">
        <f t="shared" si="9"/>
        <v>6.4765794946413935E-13</v>
      </c>
      <c r="CU112" s="45">
        <f t="shared" si="9"/>
        <v>6.4049736653980566E-13</v>
      </c>
      <c r="CV112" s="45">
        <f t="shared" si="9"/>
        <v>6.3136135059293817E-13</v>
      </c>
      <c r="CW112" s="45">
        <f t="shared" si="9"/>
        <v>6.2002017458718812E-13</v>
      </c>
      <c r="CX112" s="45">
        <f t="shared" si="9"/>
        <v>6.0619815883534788E-13</v>
      </c>
      <c r="CY112" s="45">
        <f t="shared" si="9"/>
        <v>5.8955802568932028E-13</v>
      </c>
      <c r="CZ112" s="45">
        <f t="shared" si="9"/>
        <v>5.6967738882676606E-13</v>
      </c>
      <c r="DA112" s="45">
        <f t="shared" si="9"/>
        <v>5.4601184304244217E-13</v>
      </c>
      <c r="DB112" s="45">
        <f t="shared" si="9"/>
        <v>5.1783378325695594E-13</v>
      </c>
      <c r="DC112" s="45">
        <f t="shared" si="9"/>
        <v>4.841237041033839E-13</v>
      </c>
      <c r="DD112" s="45">
        <f t="shared" si="9"/>
        <v>4.4335841900000594E-13</v>
      </c>
      <c r="DE112" s="45">
        <f t="shared" si="9"/>
        <v>3.9304142257924753E-13</v>
      </c>
      <c r="DF112" s="45">
        <f t="shared" si="9"/>
        <v>3.2843282703034557E-13</v>
      </c>
      <c r="DG112" s="45">
        <f t="shared" si="9"/>
        <v>2.3762302437594259E-13</v>
      </c>
      <c r="DH112" s="45">
        <f t="shared" si="9"/>
        <v>0</v>
      </c>
    </row>
    <row r="113" spans="3:112" x14ac:dyDescent="0.25">
      <c r="C113" s="46"/>
      <c r="D113" s="44"/>
      <c r="K113" s="6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</row>
    <row r="114" spans="3:112" x14ac:dyDescent="0.25">
      <c r="C114" s="46"/>
      <c r="D114" s="44"/>
      <c r="K114" s="42" t="s">
        <v>55</v>
      </c>
      <c r="L114" s="45">
        <v>0</v>
      </c>
      <c r="M114" s="45">
        <f>+(M106+L106)/2</f>
        <v>3.4722225095151771E-10</v>
      </c>
      <c r="N114" s="45">
        <f>+(N106+M106)/2</f>
        <v>1.7361111437352861E-9</v>
      </c>
      <c r="O114" s="45">
        <f t="shared" ref="O114:BZ114" si="10">+(O106+N106)/2</f>
        <v>4.5138889293028228E-9</v>
      </c>
      <c r="P114" s="45">
        <f t="shared" si="10"/>
        <v>8.6805556076541279E-9</v>
      </c>
      <c r="Q114" s="45">
        <f t="shared" si="10"/>
        <v>1.4236111178789201E-8</v>
      </c>
      <c r="R114" s="45">
        <f t="shared" si="10"/>
        <v>2.1180555642708043E-8</v>
      </c>
      <c r="S114" s="45">
        <f t="shared" si="10"/>
        <v>2.9513889110432956E-8</v>
      </c>
      <c r="T114" s="45">
        <f t="shared" si="10"/>
        <v>3.9236111581963939E-8</v>
      </c>
      <c r="U114" s="45">
        <f t="shared" si="10"/>
        <v>5.0347222946278691E-8</v>
      </c>
      <c r="V114" s="45">
        <f t="shared" si="10"/>
        <v>6.2847223314399514E-8</v>
      </c>
      <c r="W114" s="45">
        <f t="shared" si="10"/>
        <v>7.673611279734871E-8</v>
      </c>
      <c r="X114" s="45">
        <f t="shared" si="10"/>
        <v>9.2013891284103977E-8</v>
      </c>
      <c r="Y114" s="45">
        <f t="shared" si="10"/>
        <v>1.0868055877466531E-7</v>
      </c>
      <c r="Z114" s="45">
        <f t="shared" si="10"/>
        <v>1.2673611560209963E-7</v>
      </c>
      <c r="AA114" s="45">
        <f t="shared" si="10"/>
        <v>1.4618056154436232E-7</v>
      </c>
      <c r="AB114" s="45">
        <f t="shared" si="10"/>
        <v>1.6701389660145338E-7</v>
      </c>
      <c r="AC114" s="45">
        <f t="shared" si="10"/>
        <v>1.8923612099541742E-7</v>
      </c>
      <c r="AD114" s="45">
        <f t="shared" si="10"/>
        <v>2.1284723472625444E-7</v>
      </c>
      <c r="AE114" s="45">
        <f t="shared" si="10"/>
        <v>2.3784723790498674E-7</v>
      </c>
      <c r="AF114" s="45">
        <f t="shared" si="10"/>
        <v>2.6423613053161432E-7</v>
      </c>
      <c r="AG114" s="45">
        <f t="shared" si="10"/>
        <v>2.9201391260613718E-7</v>
      </c>
      <c r="AH114" s="45">
        <f t="shared" si="10"/>
        <v>3.2118058423957763E-7</v>
      </c>
      <c r="AI114" s="45">
        <f t="shared" si="10"/>
        <v>3.5173614554295796E-7</v>
      </c>
      <c r="AJ114" s="45">
        <f t="shared" si="10"/>
        <v>3.8368059651627817E-7</v>
      </c>
      <c r="AK114" s="45">
        <f t="shared" si="10"/>
        <v>4.1701393727056058E-7</v>
      </c>
      <c r="AL114" s="45">
        <f t="shared" si="10"/>
        <v>4.5173616791682747E-7</v>
      </c>
      <c r="AM114" s="45">
        <f t="shared" si="10"/>
        <v>4.8784728845507885E-7</v>
      </c>
      <c r="AN114" s="45">
        <f t="shared" si="10"/>
        <v>5.2534729899633703E-7</v>
      </c>
      <c r="AO114" s="45">
        <f t="shared" si="10"/>
        <v>5.642361996516243E-7</v>
      </c>
      <c r="AP114" s="45">
        <f t="shared" si="10"/>
        <v>6.0451399053196297E-7</v>
      </c>
      <c r="AQ114" s="45">
        <f t="shared" si="10"/>
        <v>6.4618067163735304E-7</v>
      </c>
      <c r="AR114" s="45">
        <f t="shared" si="10"/>
        <v>6.8923624318983912E-7</v>
      </c>
      <c r="AS114" s="45">
        <f t="shared" si="10"/>
        <v>7.3368070530044349E-7</v>
      </c>
      <c r="AT114" s="45">
        <f t="shared" si="10"/>
        <v>7.7951405785814387E-7</v>
      </c>
      <c r="AU114" s="45">
        <f t="shared" si="10"/>
        <v>8.2673630108498486E-7</v>
      </c>
      <c r="AV114" s="45">
        <f t="shared" si="10"/>
        <v>8.7534743520301106E-7</v>
      </c>
      <c r="AW114" s="45">
        <f t="shared" si="10"/>
        <v>9.2534746021222247E-7</v>
      </c>
      <c r="AX114" s="45">
        <f t="shared" si="10"/>
        <v>9.767363762236414E-7</v>
      </c>
      <c r="AY114" s="45">
        <f t="shared" si="10"/>
        <v>1.0295141834593124E-6</v>
      </c>
      <c r="AZ114" s="45">
        <f t="shared" si="10"/>
        <v>1.0836808819192356E-6</v>
      </c>
      <c r="BA114" s="45">
        <f t="shared" si="10"/>
        <v>1.1392364718254555E-6</v>
      </c>
      <c r="BB114" s="45">
        <f t="shared" si="10"/>
        <v>1.1961809532889944E-6</v>
      </c>
      <c r="BC114" s="45">
        <f t="shared" si="10"/>
        <v>1.2545143263098524E-6</v>
      </c>
      <c r="BD114" s="45">
        <f t="shared" si="10"/>
        <v>1.314236591110074E-6</v>
      </c>
      <c r="BE114" s="45">
        <f t="shared" si="10"/>
        <v>1.3753477479117038E-6</v>
      </c>
      <c r="BF114" s="45">
        <f t="shared" si="10"/>
        <v>1.4378477967147418E-6</v>
      </c>
      <c r="BG114" s="45">
        <f t="shared" si="10"/>
        <v>1.5017367377412327E-6</v>
      </c>
      <c r="BH114" s="45">
        <f t="shared" si="10"/>
        <v>1.5670145712132211E-6</v>
      </c>
      <c r="BI114" s="45">
        <f t="shared" si="10"/>
        <v>1.6336812972417292E-6</v>
      </c>
      <c r="BJ114" s="45">
        <f t="shared" si="10"/>
        <v>1.7017369159377793E-6</v>
      </c>
      <c r="BK114" s="45">
        <f t="shared" si="10"/>
        <v>1.7711814273013715E-6</v>
      </c>
      <c r="BL114" s="45">
        <f t="shared" si="10"/>
        <v>1.842014831776595E-6</v>
      </c>
      <c r="BM114" s="45">
        <f t="shared" si="10"/>
        <v>1.914237129474472E-6</v>
      </c>
      <c r="BN114" s="45">
        <f t="shared" si="10"/>
        <v>1.9878483202839803E-6</v>
      </c>
      <c r="BO114" s="45">
        <f t="shared" si="10"/>
        <v>2.062848404649209E-6</v>
      </c>
      <c r="BP114" s="45">
        <f t="shared" si="10"/>
        <v>2.1392373826811806E-6</v>
      </c>
      <c r="BQ114" s="45">
        <f t="shared" si="10"/>
        <v>2.2170152546019395E-6</v>
      </c>
      <c r="BR114" s="45">
        <f t="shared" si="10"/>
        <v>2.2961820206335304E-6</v>
      </c>
      <c r="BS114" s="45">
        <f t="shared" si="10"/>
        <v>2.3767376807759533E-6</v>
      </c>
      <c r="BT114" s="45">
        <f t="shared" si="10"/>
        <v>2.4586822352512527E-6</v>
      </c>
      <c r="BU114" s="45">
        <f t="shared" si="10"/>
        <v>2.5420156842814734E-6</v>
      </c>
      <c r="BV114" s="45">
        <f t="shared" si="10"/>
        <v>2.6267380281996822E-6</v>
      </c>
      <c r="BW114" s="45">
        <f t="shared" si="10"/>
        <v>2.712849267005879E-6</v>
      </c>
      <c r="BX114" s="45">
        <f t="shared" si="10"/>
        <v>2.8003494010331309E-6</v>
      </c>
      <c r="BY114" s="45">
        <f t="shared" si="10"/>
        <v>2.8892384305034824E-6</v>
      </c>
      <c r="BZ114" s="45">
        <f t="shared" si="10"/>
        <v>2.9795163554169335E-6</v>
      </c>
      <c r="CA114" s="45">
        <f t="shared" ref="CA114:DH114" si="11">+(CA106+BZ106)/2</f>
        <v>3.0711831761065511E-6</v>
      </c>
      <c r="CB114" s="45">
        <f t="shared" si="11"/>
        <v>3.1642388929054022E-6</v>
      </c>
      <c r="CC114" s="45">
        <f t="shared" si="11"/>
        <v>3.2586835059245089E-6</v>
      </c>
      <c r="CD114" s="45">
        <f t="shared" si="11"/>
        <v>3.3545170152748938E-6</v>
      </c>
      <c r="CE114" s="45">
        <f t="shared" si="11"/>
        <v>3.4517394212896235E-6</v>
      </c>
      <c r="CF114" s="45">
        <f t="shared" si="11"/>
        <v>3.5503507241907428E-6</v>
      </c>
      <c r="CG114" s="45">
        <f t="shared" si="11"/>
        <v>3.6503509243113186E-6</v>
      </c>
      <c r="CH114" s="45">
        <f t="shared" si="11"/>
        <v>3.7517400217623731E-6</v>
      </c>
      <c r="CI114" s="45">
        <f t="shared" si="11"/>
        <v>3.8545180166549287E-6</v>
      </c>
      <c r="CJ114" s="45">
        <f t="shared" si="11"/>
        <v>3.9586849094330745E-6</v>
      </c>
      <c r="CK114" s="45">
        <f t="shared" si="11"/>
        <v>4.0642407002078329E-6</v>
      </c>
      <c r="CL114" s="45">
        <f t="shared" si="11"/>
        <v>4.1711853893122708E-6</v>
      </c>
      <c r="CM114" s="45">
        <f t="shared" si="11"/>
        <v>4.2795189770794551E-6</v>
      </c>
      <c r="CN114" s="45">
        <f t="shared" si="11"/>
        <v>4.3892414635093857E-6</v>
      </c>
      <c r="CO114" s="45">
        <f t="shared" si="11"/>
        <v>4.5003528489351297E-6</v>
      </c>
      <c r="CP114" s="45">
        <f t="shared" si="11"/>
        <v>4.6128531336897538E-6</v>
      </c>
      <c r="CQ114" s="45">
        <f t="shared" si="11"/>
        <v>4.7267423181063251E-6</v>
      </c>
      <c r="CR114" s="45">
        <f t="shared" si="11"/>
        <v>4.8420204022958657E-6</v>
      </c>
      <c r="CS114" s="45">
        <f t="shared" si="11"/>
        <v>4.9586873865914427E-6</v>
      </c>
      <c r="CT114" s="45">
        <f t="shared" si="11"/>
        <v>5.0767432713261229E-6</v>
      </c>
      <c r="CU114" s="45">
        <f t="shared" si="11"/>
        <v>5.1961880566109286E-6</v>
      </c>
      <c r="CV114" s="45">
        <f t="shared" si="11"/>
        <v>5.3170217428899491E-6</v>
      </c>
      <c r="CW114" s="45">
        <f t="shared" si="11"/>
        <v>5.4392443303852289E-6</v>
      </c>
      <c r="CX114" s="45">
        <f t="shared" si="11"/>
        <v>5.5628558192077904E-6</v>
      </c>
      <c r="CY114" s="45">
        <f t="shared" si="11"/>
        <v>5.6878562098017227E-6</v>
      </c>
      <c r="CZ114" s="45">
        <f t="shared" si="11"/>
        <v>5.8142455026111151E-6</v>
      </c>
      <c r="DA114" s="45">
        <f t="shared" si="11"/>
        <v>5.9420236977469898E-6</v>
      </c>
      <c r="DB114" s="45">
        <f t="shared" si="11"/>
        <v>6.0711907954313915E-6</v>
      </c>
      <c r="DC114" s="45">
        <f t="shared" si="11"/>
        <v>6.2017467961084094E-6</v>
      </c>
      <c r="DD114" s="45">
        <f t="shared" si="11"/>
        <v>6.3336917000000881E-6</v>
      </c>
      <c r="DE114" s="45">
        <f t="shared" si="11"/>
        <v>6.4670255074394944E-6</v>
      </c>
      <c r="DF114" s="45">
        <f t="shared" si="11"/>
        <v>6.6017482187596954E-6</v>
      </c>
      <c r="DG114" s="45">
        <f t="shared" si="11"/>
        <v>6.7378598342937579E-6</v>
      </c>
      <c r="DH114" s="45">
        <f t="shared" si="11"/>
        <v>6.8753603542637265E-6</v>
      </c>
    </row>
    <row r="115" spans="3:112" x14ac:dyDescent="0.25">
      <c r="C115" s="46"/>
      <c r="D115" s="46"/>
      <c r="K115" s="6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</row>
    <row r="116" spans="3:112" x14ac:dyDescent="0.25">
      <c r="C116" s="46"/>
      <c r="D116" s="46"/>
      <c r="K116" s="42" t="s">
        <v>53</v>
      </c>
      <c r="L116" s="45">
        <v>0</v>
      </c>
      <c r="M116" s="45">
        <f>+IF($L$99&gt;M114,M110,M110*$L$99/M114)</f>
        <v>8.6805562737879438E-17</v>
      </c>
      <c r="N116" s="45">
        <f t="shared" ref="N116:BY116" si="12">+IF($L$99&gt;N114,N110,N110*$L$99/N114)</f>
        <v>4.34006084001963E-16</v>
      </c>
      <c r="O116" s="45">
        <f t="shared" si="12"/>
        <v>1.1282465153052809E-15</v>
      </c>
      <c r="P116" s="45">
        <f t="shared" si="12"/>
        <v>2.1691621195821746E-15</v>
      </c>
      <c r="Q116" s="45">
        <f t="shared" si="12"/>
        <v>3.5561794326606253E-15</v>
      </c>
      <c r="R116" s="45">
        <f t="shared" si="12"/>
        <v>5.2885158450322638E-15</v>
      </c>
      <c r="S116" s="45">
        <f t="shared" si="12"/>
        <v>7.365179052819297E-15</v>
      </c>
      <c r="T116" s="45">
        <f t="shared" si="12"/>
        <v>9.7849662654540179E-15</v>
      </c>
      <c r="U116" s="45">
        <f t="shared" si="12"/>
        <v>1.2546463306716453E-14</v>
      </c>
      <c r="V116" s="45">
        <f t="shared" si="12"/>
        <v>1.5648043634020854E-14</v>
      </c>
      <c r="W116" s="45">
        <f t="shared" si="12"/>
        <v>1.9087867051439622E-14</v>
      </c>
      <c r="X116" s="45">
        <f t="shared" si="12"/>
        <v>2.2863878251722011E-14</v>
      </c>
      <c r="Y116" s="45">
        <f t="shared" si="12"/>
        <v>2.6973805321150494E-14</v>
      </c>
      <c r="Z116" s="45">
        <f t="shared" si="12"/>
        <v>3.1415158036412243E-14</v>
      </c>
      <c r="AA116" s="45">
        <f t="shared" si="12"/>
        <v>3.6185225701059591E-14</v>
      </c>
      <c r="AB116" s="45">
        <f t="shared" si="12"/>
        <v>4.1281075204547383E-14</v>
      </c>
      <c r="AC116" s="45">
        <f t="shared" si="12"/>
        <v>4.6699548690581469E-14</v>
      </c>
      <c r="AD116" s="45">
        <f t="shared" si="12"/>
        <v>5.2437260911587565E-14</v>
      </c>
      <c r="AE116" s="45">
        <f t="shared" si="12"/>
        <v>5.849059656318203E-14</v>
      </c>
      <c r="AF116" s="45">
        <f t="shared" si="12"/>
        <v>6.4855707260730404E-14</v>
      </c>
      <c r="AG116" s="45">
        <f t="shared" si="12"/>
        <v>7.1528508367871654E-14</v>
      </c>
      <c r="AH116" s="45">
        <f t="shared" si="12"/>
        <v>7.8504675584180244E-14</v>
      </c>
      <c r="AI116" s="45">
        <f t="shared" si="12"/>
        <v>8.5779641226472105E-14</v>
      </c>
      <c r="AJ116" s="45">
        <f t="shared" si="12"/>
        <v>9.3348590246290594E-14</v>
      </c>
      <c r="AK116" s="45">
        <f t="shared" si="12"/>
        <v>1.0120645605102482E-13</v>
      </c>
      <c r="AL116" s="45">
        <f t="shared" si="12"/>
        <v>1.0934791595133937E-13</v>
      </c>
      <c r="AM116" s="45">
        <f t="shared" si="12"/>
        <v>1.1776738630073692E-13</v>
      </c>
      <c r="AN116" s="45">
        <f t="shared" si="12"/>
        <v>1.2645901739005273E-13</v>
      </c>
      <c r="AO116" s="45">
        <f t="shared" si="12"/>
        <v>1.3541668791638984E-13</v>
      </c>
      <c r="AP116" s="45">
        <f t="shared" si="12"/>
        <v>1.4463399911360261E-13</v>
      </c>
      <c r="AQ116" s="45">
        <f t="shared" si="12"/>
        <v>1.5410426846820054E-13</v>
      </c>
      <c r="AR116" s="45">
        <f t="shared" si="12"/>
        <v>1.6382052312851631E-13</v>
      </c>
      <c r="AS116" s="45">
        <f t="shared" si="12"/>
        <v>1.7377549271465688E-13</v>
      </c>
      <c r="AT116" s="45">
        <f t="shared" si="12"/>
        <v>1.8396160171311508E-13</v>
      </c>
      <c r="AU116" s="45">
        <f t="shared" si="12"/>
        <v>1.9437096152695695E-13</v>
      </c>
      <c r="AV116" s="45">
        <f t="shared" si="12"/>
        <v>2.049953617779741E-13</v>
      </c>
      <c r="AW116" s="45">
        <f t="shared" si="12"/>
        <v>2.1582626106058983E-13</v>
      </c>
      <c r="AX116" s="45">
        <f t="shared" si="12"/>
        <v>2.2685477720750692E-13</v>
      </c>
      <c r="AY116" s="45">
        <f t="shared" si="12"/>
        <v>2.3807167681110198E-13</v>
      </c>
      <c r="AZ116" s="45">
        <f t="shared" si="12"/>
        <v>2.4946736395125495E-13</v>
      </c>
      <c r="BA116" s="45">
        <f t="shared" si="12"/>
        <v>2.610318683297288E-13</v>
      </c>
      <c r="BB116" s="45">
        <f t="shared" si="12"/>
        <v>2.7275483238823615E-13</v>
      </c>
      <c r="BC116" s="45">
        <f t="shared" si="12"/>
        <v>2.846254975987486E-13</v>
      </c>
      <c r="BD116" s="45">
        <f t="shared" si="12"/>
        <v>2.9663268984691244E-13</v>
      </c>
      <c r="BE116" s="45">
        <f t="shared" si="12"/>
        <v>3.0876480362140392E-13</v>
      </c>
      <c r="BF116" s="45">
        <f t="shared" si="12"/>
        <v>3.210097850433901E-13</v>
      </c>
      <c r="BG116" s="45">
        <f t="shared" si="12"/>
        <v>3.3335511377914961E-13</v>
      </c>
      <c r="BH116" s="45">
        <f t="shared" si="12"/>
        <v>3.4578778341889101E-13</v>
      </c>
      <c r="BI116" s="45">
        <f t="shared" si="12"/>
        <v>3.5829428036748212E-13</v>
      </c>
      <c r="BJ116" s="45">
        <f t="shared" si="12"/>
        <v>3.7086056112410841E-13</v>
      </c>
      <c r="BK116" s="45">
        <f t="shared" si="12"/>
        <v>3.8347202768854216E-13</v>
      </c>
      <c r="BL116" s="45">
        <f t="shared" si="12"/>
        <v>3.9611350110281055E-13</v>
      </c>
      <c r="BM116" s="45">
        <f t="shared" si="12"/>
        <v>4.0876919248685459E-13</v>
      </c>
      <c r="BN116" s="45">
        <f t="shared" si="12"/>
        <v>4.2142267181819642E-13</v>
      </c>
      <c r="BO116" s="45">
        <f t="shared" si="12"/>
        <v>4.3405683413403564E-13</v>
      </c>
      <c r="BP116" s="45">
        <f t="shared" si="12"/>
        <v>4.4665386235972678E-13</v>
      </c>
      <c r="BQ116" s="45">
        <f t="shared" si="12"/>
        <v>4.5919518705993371E-13</v>
      </c>
      <c r="BR116" s="45">
        <f t="shared" si="12"/>
        <v>4.7166144231764979E-13</v>
      </c>
      <c r="BS116" s="45">
        <f t="shared" si="12"/>
        <v>4.8403241738912501E-13</v>
      </c>
      <c r="BT116" s="45">
        <f t="shared" si="12"/>
        <v>4.9628700377752371E-13</v>
      </c>
      <c r="BU116" s="45">
        <f t="shared" si="12"/>
        <v>5.0840313685629468E-13</v>
      </c>
      <c r="BV116" s="45">
        <f t="shared" si="12"/>
        <v>5.2035773156151097E-13</v>
      </c>
      <c r="BW116" s="45">
        <f t="shared" si="12"/>
        <v>5.3212661117716578E-13</v>
      </c>
      <c r="BX116" s="45">
        <f t="shared" si="12"/>
        <v>5.4368442861532493E-13</v>
      </c>
      <c r="BY116" s="45">
        <f t="shared" si="12"/>
        <v>5.5500457866237879E-13</v>
      </c>
      <c r="BZ116" s="45">
        <f t="shared" ref="BZ116:DH116" si="13">+IF($L$99&gt;BZ114,BZ110,BZ110*$L$99/BZ114)</f>
        <v>5.6605910020474962E-13</v>
      </c>
      <c r="CA116" s="45">
        <f t="shared" si="13"/>
        <v>5.768185669860388E-13</v>
      </c>
      <c r="CB116" s="45">
        <f t="shared" si="13"/>
        <v>5.8725196481178742E-13</v>
      </c>
      <c r="CC116" s="45">
        <f t="shared" si="13"/>
        <v>5.9732655327212563E-13</v>
      </c>
      <c r="CD116" s="45">
        <f t="shared" si="13"/>
        <v>6.070077094950208E-13</v>
      </c>
      <c r="CE116" s="45">
        <f t="shared" si="13"/>
        <v>6.1625875077799409E-13</v>
      </c>
      <c r="CF116" s="45">
        <f t="shared" si="13"/>
        <v>6.2504073228747174E-13</v>
      </c>
      <c r="CG116" s="45">
        <f t="shared" si="13"/>
        <v>6.333122155032832E-13</v>
      </c>
      <c r="CH116" s="45">
        <f t="shared" si="13"/>
        <v>6.4102900165799688E-13</v>
      </c>
      <c r="CI116" s="45">
        <f t="shared" si="13"/>
        <v>6.4814382350970972E-13</v>
      </c>
      <c r="CJ116" s="45">
        <f t="shared" si="13"/>
        <v>6.5460598682651047E-13</v>
      </c>
      <c r="CK116" s="45">
        <f t="shared" si="13"/>
        <v>6.6036095068345967E-13</v>
      </c>
      <c r="CL116" s="45">
        <f t="shared" si="13"/>
        <v>6.653498333782833E-13</v>
      </c>
      <c r="CM116" s="45">
        <f t="shared" si="13"/>
        <v>6.6950882628618757E-13</v>
      </c>
      <c r="CN116" s="45">
        <f t="shared" si="13"/>
        <v>6.7276849337893276E-13</v>
      </c>
      <c r="CO116" s="45">
        <f t="shared" si="13"/>
        <v>6.7505292734026956E-13</v>
      </c>
      <c r="CP116" s="45">
        <f t="shared" si="13"/>
        <v>6.762787233246428E-13</v>
      </c>
      <c r="CQ116" s="45">
        <f t="shared" si="13"/>
        <v>6.7635371883570444E-13</v>
      </c>
      <c r="CR116" s="45">
        <f t="shared" si="13"/>
        <v>6.7517542935017984E-13</v>
      </c>
      <c r="CS116" s="45">
        <f t="shared" si="13"/>
        <v>6.7262908278048427E-13</v>
      </c>
      <c r="CT116" s="45">
        <f t="shared" si="13"/>
        <v>6.6858511623521189E-13</v>
      </c>
      <c r="CU116" s="45">
        <f t="shared" si="13"/>
        <v>6.6289593976171335E-13</v>
      </c>
      <c r="CV116" s="45">
        <f t="shared" si="13"/>
        <v>6.5539168079630068E-13</v>
      </c>
      <c r="CW116" s="45">
        <f t="shared" si="13"/>
        <v>6.4587447873975697E-13</v>
      </c>
      <c r="CX116" s="45">
        <f t="shared" si="13"/>
        <v>6.3411066440993862E-13</v>
      </c>
      <c r="CY116" s="45">
        <f t="shared" si="13"/>
        <v>6.1981976059789944E-13</v>
      </c>
      <c r="CZ116" s="45">
        <f t="shared" si="13"/>
        <v>6.0265853653004222E-13</v>
      </c>
      <c r="DA116" s="45">
        <f t="shared" si="13"/>
        <v>5.8219704396023301E-13</v>
      </c>
      <c r="DB116" s="45">
        <f t="shared" si="13"/>
        <v>5.5788099211598842E-13</v>
      </c>
      <c r="DC116" s="45">
        <f t="shared" si="13"/>
        <v>5.2896937593316571E-13</v>
      </c>
      <c r="DD116" s="45">
        <f t="shared" si="13"/>
        <v>4.9442364986216398E-13</v>
      </c>
      <c r="DE116" s="45">
        <f t="shared" si="13"/>
        <v>4.5269178552076438E-13</v>
      </c>
      <c r="DF116" s="45">
        <f t="shared" si="13"/>
        <v>4.0122936092124278E-13</v>
      </c>
      <c r="DG116" s="45">
        <f t="shared" si="13"/>
        <v>3.3520429440537951E-13</v>
      </c>
      <c r="DH116" s="45">
        <f t="shared" si="13"/>
        <v>2.4247223320665035E-13</v>
      </c>
    </row>
    <row r="117" spans="3:112" x14ac:dyDescent="0.25">
      <c r="C117" s="46"/>
      <c r="D117" s="46"/>
      <c r="K117" s="6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</row>
    <row r="118" spans="3:112" x14ac:dyDescent="0.25">
      <c r="C118" s="46"/>
      <c r="D118" s="46"/>
      <c r="K118" s="6" t="s">
        <v>54</v>
      </c>
      <c r="L118" s="45">
        <v>0</v>
      </c>
      <c r="M118" s="45">
        <f>+IF($L$99&gt;M114,M112,M112*$L$99/M114)</f>
        <v>8.6801222351230166E-17</v>
      </c>
      <c r="N118" s="45">
        <f t="shared" ref="N118:BY118" si="14">+IF($L$99&gt;N114,N112,N112*$L$99/N114)</f>
        <v>4.3394097169434245E-16</v>
      </c>
      <c r="O118" s="45">
        <f t="shared" si="14"/>
        <v>1.1279643055119008E-15</v>
      </c>
      <c r="P118" s="45">
        <f t="shared" si="14"/>
        <v>2.1684020957914408E-15</v>
      </c>
      <c r="Q118" s="45">
        <f t="shared" si="14"/>
        <v>3.5545762259824112E-15</v>
      </c>
      <c r="R118" s="45">
        <f t="shared" si="14"/>
        <v>5.2855990670373026E-15</v>
      </c>
      <c r="S118" s="45">
        <f t="shared" si="14"/>
        <v>7.3603728214670813E-15</v>
      </c>
      <c r="T118" s="45">
        <f t="shared" si="14"/>
        <v>9.7775886226457391E-15</v>
      </c>
      <c r="U118" s="45">
        <f t="shared" si="14"/>
        <v>1.2535725525595918E-14</v>
      </c>
      <c r="V118" s="45">
        <f t="shared" si="14"/>
        <v>1.5633049413715447E-14</v>
      </c>
      <c r="W118" s="45">
        <f t="shared" si="14"/>
        <v>1.9067611596729498E-14</v>
      </c>
      <c r="X118" s="45">
        <f t="shared" si="14"/>
        <v>2.283724723466826E-14</v>
      </c>
      <c r="Y118" s="45">
        <f t="shared" si="14"/>
        <v>2.6939573721124342E-14</v>
      </c>
      <c r="Z118" s="45">
        <f t="shared" si="14"/>
        <v>3.137198885465918E-14</v>
      </c>
      <c r="AA118" s="45">
        <f t="shared" si="14"/>
        <v>3.6131668545857247E-14</v>
      </c>
      <c r="AB118" s="45">
        <f t="shared" si="14"/>
        <v>4.1215564741639285E-14</v>
      </c>
      <c r="AC118" s="45">
        <f t="shared" si="14"/>
        <v>4.6620402953769095E-14</v>
      </c>
      <c r="AD118" s="45">
        <f t="shared" si="14"/>
        <v>5.234267946779986E-14</v>
      </c>
      <c r="AE118" s="45">
        <f t="shared" si="14"/>
        <v>5.8378658525252357E-14</v>
      </c>
      <c r="AF118" s="45">
        <f t="shared" si="14"/>
        <v>6.4724369140990626E-14</v>
      </c>
      <c r="AG118" s="45">
        <f t="shared" si="14"/>
        <v>7.1375601764619637E-14</v>
      </c>
      <c r="AH118" s="45">
        <f t="shared" si="14"/>
        <v>7.8327904692453234E-14</v>
      </c>
      <c r="AI118" s="45">
        <f t="shared" si="14"/>
        <v>8.5576580163876447E-14</v>
      </c>
      <c r="AJ118" s="45">
        <f t="shared" si="14"/>
        <v>9.3116680183669718E-14</v>
      </c>
      <c r="AK118" s="45">
        <f t="shared" si="14"/>
        <v>1.009430021365791E-13</v>
      </c>
      <c r="AL118" s="45">
        <f t="shared" si="14"/>
        <v>1.0905008401614645E-13</v>
      </c>
      <c r="AM118" s="45">
        <f t="shared" si="14"/>
        <v>1.1743219933231453E-13</v>
      </c>
      <c r="AN118" s="45">
        <f t="shared" si="14"/>
        <v>1.2608335175912091E-13</v>
      </c>
      <c r="AO118" s="45">
        <f t="shared" si="14"/>
        <v>1.3499726934104864E-13</v>
      </c>
      <c r="AP118" s="45">
        <f t="shared" si="14"/>
        <v>1.4416739834335796E-13</v>
      </c>
      <c r="AQ118" s="45">
        <f t="shared" si="14"/>
        <v>1.535868966687673E-13</v>
      </c>
      <c r="AR118" s="45">
        <f t="shared" si="14"/>
        <v>1.6324862694605876E-13</v>
      </c>
      <c r="AS118" s="45">
        <f t="shared" si="14"/>
        <v>1.7314514899696553E-13</v>
      </c>
      <c r="AT118" s="45">
        <f t="shared" si="14"/>
        <v>1.8326871186232367E-13</v>
      </c>
      <c r="AU118" s="45">
        <f t="shared" si="14"/>
        <v>1.9361124545546349E-13</v>
      </c>
      <c r="AV118" s="45">
        <f t="shared" si="14"/>
        <v>2.0416435143779889E-13</v>
      </c>
      <c r="AW118" s="45">
        <f t="shared" si="14"/>
        <v>2.1491929351253245E-13</v>
      </c>
      <c r="AX118" s="45">
        <f t="shared" si="14"/>
        <v>2.2586698719255832E-13</v>
      </c>
      <c r="AY118" s="45">
        <f t="shared" si="14"/>
        <v>2.3699798878353228E-13</v>
      </c>
      <c r="AZ118" s="45">
        <f t="shared" si="14"/>
        <v>2.4830248352856995E-13</v>
      </c>
      <c r="BA118" s="45">
        <f t="shared" si="14"/>
        <v>2.597702731087087E-13</v>
      </c>
      <c r="BB118" s="45">
        <f t="shared" si="14"/>
        <v>2.7139076207244078E-13</v>
      </c>
      <c r="BC118" s="45">
        <f t="shared" si="14"/>
        <v>2.8315294337563528E-13</v>
      </c>
      <c r="BD118" s="45">
        <f t="shared" si="14"/>
        <v>2.9504538294573676E-13</v>
      </c>
      <c r="BE118" s="45">
        <f t="shared" si="14"/>
        <v>3.0705620297628554E-13</v>
      </c>
      <c r="BF118" s="45">
        <f t="shared" si="14"/>
        <v>3.1917306397649967E-13</v>
      </c>
      <c r="BG118" s="45">
        <f t="shared" si="14"/>
        <v>3.3138314560803112E-13</v>
      </c>
      <c r="BH118" s="45">
        <f t="shared" si="14"/>
        <v>3.4367312588210636E-13</v>
      </c>
      <c r="BI118" s="45">
        <f t="shared" si="14"/>
        <v>3.5602915874875538E-13</v>
      </c>
      <c r="BJ118" s="45">
        <f t="shared" si="14"/>
        <v>3.6843684993997517E-13</v>
      </c>
      <c r="BK118" s="45">
        <f t="shared" si="14"/>
        <v>3.8088123078789093E-13</v>
      </c>
      <c r="BL118" s="45">
        <f t="shared" si="14"/>
        <v>3.9334673000561993E-13</v>
      </c>
      <c r="BM118" s="45">
        <f t="shared" si="14"/>
        <v>4.0581714276946579E-13</v>
      </c>
      <c r="BN118" s="45">
        <f t="shared" si="14"/>
        <v>4.1827559732284458E-13</v>
      </c>
      <c r="BO118" s="45">
        <f t="shared" si="14"/>
        <v>4.3070451874974868E-13</v>
      </c>
      <c r="BP118" s="45">
        <f t="shared" si="14"/>
        <v>4.4308558908958094E-13</v>
      </c>
      <c r="BQ118" s="45">
        <f t="shared" si="14"/>
        <v>4.5539970404318067E-13</v>
      </c>
      <c r="BR118" s="45">
        <f t="shared" si="14"/>
        <v>4.6762692542907676E-13</v>
      </c>
      <c r="BS118" s="45">
        <f t="shared" si="14"/>
        <v>4.7974642897962813E-13</v>
      </c>
      <c r="BT118" s="45">
        <f t="shared" si="14"/>
        <v>4.9173644705025056E-13</v>
      </c>
      <c r="BU118" s="45">
        <f t="shared" si="14"/>
        <v>5.0357420529411651E-13</v>
      </c>
      <c r="BV118" s="45">
        <f t="shared" si="14"/>
        <v>5.1523585272349677E-13</v>
      </c>
      <c r="BW118" s="45">
        <f t="shared" si="14"/>
        <v>5.2669638406816234E-13</v>
      </c>
      <c r="BX118" s="45">
        <f t="shared" si="14"/>
        <v>5.3792955369107412E-13</v>
      </c>
      <c r="BY118" s="45">
        <f t="shared" si="14"/>
        <v>5.4890777936975815E-13</v>
      </c>
      <c r="BZ118" s="45">
        <f t="shared" ref="BZ118:DH118" si="15">+IF($L$99&gt;BZ114,BZ112,BZ112*$L$99/BZ114)</f>
        <v>5.5960203475125916E-13</v>
      </c>
      <c r="CA118" s="45">
        <f t="shared" si="15"/>
        <v>5.69981728784533E-13</v>
      </c>
      <c r="CB118" s="45">
        <f t="shared" si="15"/>
        <v>5.8001456974649089E-13</v>
      </c>
      <c r="CC118" s="45">
        <f t="shared" si="15"/>
        <v>5.896664115559255E-13</v>
      </c>
      <c r="CD118" s="45">
        <f t="shared" si="15"/>
        <v>5.9890107942287084E-13</v>
      </c>
      <c r="CE118" s="45">
        <f t="shared" si="15"/>
        <v>6.0768017110201687E-13</v>
      </c>
      <c r="CF118" s="45">
        <f t="shared" si="15"/>
        <v>6.1596282921076346E-13</v>
      </c>
      <c r="CG118" s="45">
        <f t="shared" si="15"/>
        <v>6.2370547936139479E-13</v>
      </c>
      <c r="CH118" s="45">
        <f t="shared" si="15"/>
        <v>6.3086152717733119E-13</v>
      </c>
      <c r="CI118" s="45">
        <f t="shared" si="15"/>
        <v>6.3738100600542902E-13</v>
      </c>
      <c r="CJ118" s="45">
        <f t="shared" si="15"/>
        <v>6.4321016472174254E-13</v>
      </c>
      <c r="CK118" s="45">
        <f t="shared" si="15"/>
        <v>6.4829098213214826E-13</v>
      </c>
      <c r="CL118" s="45">
        <f t="shared" si="15"/>
        <v>6.525605913135559E-13</v>
      </c>
      <c r="CM118" s="45">
        <f t="shared" si="15"/>
        <v>6.5595059158452243E-13</v>
      </c>
      <c r="CN118" s="45">
        <f t="shared" si="15"/>
        <v>6.5838621952640798E-13</v>
      </c>
      <c r="CO118" s="45">
        <f t="shared" si="15"/>
        <v>6.5978534130216779E-13</v>
      </c>
      <c r="CP118" s="45">
        <f t="shared" si="15"/>
        <v>6.6005721519084875E-13</v>
      </c>
      <c r="CQ118" s="45">
        <f t="shared" si="15"/>
        <v>6.5910095557257355E-13</v>
      </c>
      <c r="CR118" s="45">
        <f t="shared" si="15"/>
        <v>6.5680360306791035E-13</v>
      </c>
      <c r="CS118" s="45">
        <f t="shared" si="15"/>
        <v>6.5303766717207087E-13</v>
      </c>
      <c r="CT118" s="45">
        <f t="shared" si="15"/>
        <v>6.4765794946413935E-13</v>
      </c>
      <c r="CU118" s="45">
        <f t="shared" si="15"/>
        <v>6.4049736653980566E-13</v>
      </c>
      <c r="CV118" s="45">
        <f t="shared" si="15"/>
        <v>6.3136135059293817E-13</v>
      </c>
      <c r="CW118" s="45">
        <f t="shared" si="15"/>
        <v>6.2002017458718812E-13</v>
      </c>
      <c r="CX118" s="45">
        <f t="shared" si="15"/>
        <v>6.0619815883534788E-13</v>
      </c>
      <c r="CY118" s="45">
        <f t="shared" si="15"/>
        <v>5.8955802568932028E-13</v>
      </c>
      <c r="CZ118" s="45">
        <f t="shared" si="15"/>
        <v>5.6967738882676606E-13</v>
      </c>
      <c r="DA118" s="45">
        <f t="shared" si="15"/>
        <v>5.4601184304244217E-13</v>
      </c>
      <c r="DB118" s="45">
        <f t="shared" si="15"/>
        <v>5.1783378325695594E-13</v>
      </c>
      <c r="DC118" s="45">
        <f t="shared" si="15"/>
        <v>4.841237041033839E-13</v>
      </c>
      <c r="DD118" s="45">
        <f t="shared" si="15"/>
        <v>4.4335841900000594E-13</v>
      </c>
      <c r="DE118" s="45">
        <f t="shared" si="15"/>
        <v>3.9304142257924753E-13</v>
      </c>
      <c r="DF118" s="45">
        <f t="shared" si="15"/>
        <v>3.2843282703034557E-13</v>
      </c>
      <c r="DG118" s="45">
        <f t="shared" si="15"/>
        <v>2.3762302437594259E-13</v>
      </c>
      <c r="DH118" s="45">
        <f t="shared" si="15"/>
        <v>0</v>
      </c>
    </row>
    <row r="119" spans="3:112" x14ac:dyDescent="0.25">
      <c r="C119" s="46"/>
      <c r="D119" s="46"/>
      <c r="K119" s="6"/>
      <c r="L119" s="8"/>
      <c r="M119" s="8"/>
      <c r="N119" s="8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</row>
    <row r="120" spans="3:112" x14ac:dyDescent="0.25">
      <c r="C120" s="46"/>
      <c r="D120" s="46"/>
      <c r="K120" s="6"/>
      <c r="L120" s="8"/>
      <c r="M120" s="8"/>
      <c r="N120" s="8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</row>
    <row r="121" spans="3:112" x14ac:dyDescent="0.25">
      <c r="C121" s="46"/>
      <c r="D121" s="46"/>
      <c r="K121" s="6"/>
      <c r="L121" s="47" t="s">
        <v>56</v>
      </c>
      <c r="M121" s="8"/>
      <c r="N121" s="8"/>
      <c r="Q121" s="40" t="s">
        <v>57</v>
      </c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</row>
    <row r="122" spans="3:112" x14ac:dyDescent="0.25">
      <c r="C122" s="46"/>
      <c r="D122" s="46"/>
      <c r="K122" s="6"/>
      <c r="L122" s="8"/>
      <c r="M122" s="8"/>
      <c r="N122" s="8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</row>
    <row r="123" spans="3:112" ht="15.6" x14ac:dyDescent="0.25">
      <c r="C123" s="46"/>
      <c r="D123" s="46"/>
      <c r="K123" s="42" t="s">
        <v>58</v>
      </c>
      <c r="L123" s="23">
        <f>4*SUM(M110:DH110)</f>
        <v>1.3849053601412393E-10</v>
      </c>
      <c r="M123" s="14" t="s">
        <v>7</v>
      </c>
      <c r="N123" s="8"/>
      <c r="P123" s="42" t="s">
        <v>58</v>
      </c>
      <c r="Q123" s="23">
        <f>4*SUM(M116:DH116)</f>
        <v>1.3849053601412393E-10</v>
      </c>
      <c r="R123" s="14" t="s">
        <v>7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</row>
    <row r="124" spans="3:112" x14ac:dyDescent="0.25">
      <c r="C124" s="46"/>
      <c r="D124" s="46"/>
      <c r="K124" s="6"/>
      <c r="L124" s="23"/>
      <c r="M124" s="48"/>
      <c r="N124" s="8"/>
      <c r="P124" s="6"/>
      <c r="Q124" s="23"/>
      <c r="R124" s="48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</row>
    <row r="125" spans="3:112" ht="15.6" x14ac:dyDescent="0.25">
      <c r="C125" s="46"/>
      <c r="D125" s="46"/>
      <c r="K125" s="6" t="s">
        <v>59</v>
      </c>
      <c r="L125" s="23">
        <f>4*SUM(M112:DH112)</f>
        <v>1.3386474478322358E-10</v>
      </c>
      <c r="M125" s="14" t="s">
        <v>7</v>
      </c>
      <c r="N125" s="8"/>
      <c r="O125" s="49"/>
      <c r="P125" s="6" t="s">
        <v>59</v>
      </c>
      <c r="Q125" s="23">
        <f>4*SUM(M118:DH118)</f>
        <v>1.3386474478322358E-10</v>
      </c>
      <c r="R125" s="14" t="s">
        <v>7</v>
      </c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</row>
    <row r="126" spans="3:112" x14ac:dyDescent="0.25">
      <c r="C126" s="46"/>
      <c r="D126" s="46"/>
      <c r="K126" s="6"/>
      <c r="L126" s="23"/>
      <c r="M126" s="48"/>
      <c r="N126" s="8"/>
      <c r="P126" s="6"/>
      <c r="Q126" s="23"/>
      <c r="R126" s="48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</row>
    <row r="127" spans="3:112" ht="15.6" x14ac:dyDescent="0.25">
      <c r="C127" s="46"/>
      <c r="D127" s="46"/>
      <c r="K127" s="6" t="s">
        <v>60</v>
      </c>
      <c r="L127" s="23">
        <f>+(L123+L125)/2</f>
        <v>1.3617764039867375E-10</v>
      </c>
      <c r="M127" s="14" t="s">
        <v>7</v>
      </c>
      <c r="N127" s="8"/>
      <c r="P127" s="6" t="s">
        <v>60</v>
      </c>
      <c r="Q127" s="23">
        <f>+(Q123+Q125)/2</f>
        <v>1.3617764039867375E-10</v>
      </c>
      <c r="R127" s="14" t="s">
        <v>7</v>
      </c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</row>
    <row r="128" spans="3:112" x14ac:dyDescent="0.25">
      <c r="C128" s="46"/>
      <c r="D128" s="46"/>
      <c r="K128" s="6"/>
      <c r="L128" s="8"/>
      <c r="M128" s="8"/>
      <c r="N128" s="8"/>
      <c r="P128" s="6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</row>
    <row r="129" spans="3:62" x14ac:dyDescent="0.25">
      <c r="C129" s="46"/>
      <c r="D129" s="46"/>
      <c r="K129" s="6" t="s">
        <v>61</v>
      </c>
      <c r="L129" s="50">
        <f>+(L123-L127)/L123*100</f>
        <v>1.670074852778602</v>
      </c>
      <c r="M129" s="51" t="s">
        <v>10</v>
      </c>
      <c r="N129" s="8"/>
      <c r="P129" s="6" t="s">
        <v>61</v>
      </c>
      <c r="Q129" s="50">
        <f>+(Q123-Q127)/Q123*100</f>
        <v>1.670074852778602</v>
      </c>
      <c r="R129" s="51" t="s">
        <v>10</v>
      </c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</row>
    <row r="130" spans="3:62" x14ac:dyDescent="0.25">
      <c r="C130" s="46"/>
      <c r="D130" s="46"/>
      <c r="K130" s="6"/>
      <c r="L130" s="8"/>
      <c r="M130" s="5"/>
      <c r="N130" s="8"/>
      <c r="P130" s="6"/>
      <c r="Q130" s="50"/>
      <c r="R130" s="5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</row>
    <row r="131" spans="3:62" x14ac:dyDescent="0.25">
      <c r="K131" s="6" t="s">
        <v>62</v>
      </c>
      <c r="L131" s="50">
        <f>+(L127-L125)/L125*100</f>
        <v>1.7277854742080216</v>
      </c>
      <c r="M131" s="51" t="s">
        <v>10</v>
      </c>
      <c r="N131" s="8"/>
      <c r="P131" s="6" t="s">
        <v>62</v>
      </c>
      <c r="Q131" s="50">
        <f>+(Q127-Q125)/Q125*100</f>
        <v>1.7277854742080216</v>
      </c>
      <c r="R131" s="51" t="s">
        <v>10</v>
      </c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</row>
    <row r="132" spans="3:62" x14ac:dyDescent="0.25">
      <c r="K132" s="6"/>
      <c r="L132" s="8"/>
      <c r="M132" s="8"/>
      <c r="N132" s="8"/>
      <c r="Q132" s="50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</row>
    <row r="133" spans="3:62" x14ac:dyDescent="0.25">
      <c r="K133" s="6" t="s">
        <v>9</v>
      </c>
      <c r="L133" s="50">
        <f>+MAX(L129,L131)</f>
        <v>1.7277854742080216</v>
      </c>
      <c r="M133" s="5" t="s">
        <v>10</v>
      </c>
      <c r="N133" s="8"/>
      <c r="P133" s="6" t="s">
        <v>9</v>
      </c>
      <c r="Q133" s="50">
        <f>+MAX(Q129,Q131)</f>
        <v>1.7277854742080216</v>
      </c>
      <c r="R133" s="5" t="s">
        <v>10</v>
      </c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</row>
    <row r="134" spans="3:62" x14ac:dyDescent="0.25">
      <c r="K134" s="6"/>
      <c r="L134" s="8"/>
      <c r="M134" s="8"/>
      <c r="N134" s="8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</row>
    <row r="135" spans="3:62" x14ac:dyDescent="0.25">
      <c r="K135" s="6"/>
      <c r="L135" s="8"/>
      <c r="M135" s="8"/>
      <c r="N135" s="8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</row>
    <row r="136" spans="3:62" ht="15.6" x14ac:dyDescent="0.25">
      <c r="K136" s="42" t="s">
        <v>63</v>
      </c>
      <c r="L136" s="23">
        <f>+L123-L125</f>
        <v>4.6257912309003542E-12</v>
      </c>
      <c r="M136" s="14" t="s">
        <v>7</v>
      </c>
      <c r="N136" s="8"/>
      <c r="P136" s="42" t="s">
        <v>63</v>
      </c>
      <c r="Q136" s="23">
        <f>+Q123-Q125</f>
        <v>4.6257912309003542E-12</v>
      </c>
      <c r="R136" s="14" t="s">
        <v>7</v>
      </c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</row>
    <row r="137" spans="3:62" x14ac:dyDescent="0.25">
      <c r="K137" s="6"/>
      <c r="L137" s="8"/>
      <c r="M137" s="48"/>
      <c r="N137" s="8"/>
      <c r="P137" s="6"/>
      <c r="R137" s="48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</row>
    <row r="138" spans="3:62" ht="15.6" x14ac:dyDescent="0.25">
      <c r="K138" s="6" t="s">
        <v>64</v>
      </c>
      <c r="L138" s="23">
        <f>+L127-L125</f>
        <v>2.3128956154501771E-12</v>
      </c>
      <c r="M138" s="14" t="s">
        <v>7</v>
      </c>
      <c r="N138" s="8"/>
      <c r="P138" s="6" t="s">
        <v>64</v>
      </c>
      <c r="Q138" s="23">
        <f>+Q127-Q125</f>
        <v>2.3128956154501771E-12</v>
      </c>
      <c r="R138" s="14" t="s">
        <v>7</v>
      </c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</row>
    <row r="139" spans="3:62" x14ac:dyDescent="0.25">
      <c r="K139" s="6"/>
      <c r="L139" s="8"/>
      <c r="M139" s="8"/>
      <c r="N139" s="8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</row>
    <row r="140" spans="3:62" x14ac:dyDescent="0.25">
      <c r="K140" s="6"/>
      <c r="L140" s="8"/>
      <c r="M140" s="8"/>
      <c r="N140" s="8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</row>
    <row r="141" spans="3:62" x14ac:dyDescent="0.25">
      <c r="K141" s="6" t="s">
        <v>65</v>
      </c>
      <c r="L141" s="7">
        <f>+Q127/L127</f>
        <v>1</v>
      </c>
      <c r="M141" t="s">
        <v>22</v>
      </c>
      <c r="N141" s="8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</row>
    <row r="142" spans="3:62" x14ac:dyDescent="0.25">
      <c r="K142" s="6"/>
      <c r="L142" s="8"/>
      <c r="M142" s="8"/>
      <c r="N142" s="8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</row>
    <row r="143" spans="3:62" x14ac:dyDescent="0.25">
      <c r="K143" s="6" t="s">
        <v>66</v>
      </c>
      <c r="L143" s="50">
        <f>MAX(L133,Q133)</f>
        <v>1.7277854742080216</v>
      </c>
      <c r="M143" s="5" t="s">
        <v>10</v>
      </c>
      <c r="N143" s="8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</row>
    <row r="144" spans="3:62" x14ac:dyDescent="0.25">
      <c r="K144" s="6"/>
      <c r="L144" s="8"/>
      <c r="M144" s="8"/>
      <c r="N144" s="8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</row>
    <row r="145" spans="11:62" x14ac:dyDescent="0.25">
      <c r="K145" s="6"/>
      <c r="L145" s="8"/>
      <c r="M145" s="8"/>
      <c r="N145" s="8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</row>
    <row r="146" spans="11:62" x14ac:dyDescent="0.25">
      <c r="K146" s="6"/>
      <c r="L146" s="8"/>
      <c r="M146" s="8"/>
      <c r="N146" s="8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</row>
    <row r="147" spans="11:62" x14ac:dyDescent="0.25">
      <c r="K147" s="6"/>
      <c r="L147" s="8"/>
      <c r="M147" s="8"/>
      <c r="N147" s="8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</row>
    <row r="148" spans="11:62" x14ac:dyDescent="0.25">
      <c r="K148" s="6"/>
      <c r="L148" s="8"/>
      <c r="M148" s="8"/>
      <c r="N148" s="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</row>
    <row r="149" spans="11:62" x14ac:dyDescent="0.25">
      <c r="K149" s="6"/>
      <c r="L149" s="8"/>
      <c r="M149" s="8"/>
      <c r="N149" s="8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</row>
    <row r="150" spans="11:62" x14ac:dyDescent="0.25">
      <c r="K150" s="6"/>
      <c r="L150" s="8"/>
      <c r="M150" s="8"/>
      <c r="N150" s="8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</row>
    <row r="151" spans="11:62" x14ac:dyDescent="0.25">
      <c r="K151" s="6"/>
      <c r="L151" s="8"/>
      <c r="M151" s="8"/>
      <c r="N151" s="8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</row>
    <row r="152" spans="11:62" x14ac:dyDescent="0.25">
      <c r="K152" s="6"/>
      <c r="L152" s="8"/>
      <c r="M152" s="8"/>
      <c r="N152" s="8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</row>
    <row r="153" spans="11:62" x14ac:dyDescent="0.25">
      <c r="K153" s="6"/>
      <c r="L153" s="8"/>
      <c r="M153" s="8"/>
      <c r="N153" s="8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</row>
    <row r="154" spans="11:62" x14ac:dyDescent="0.25">
      <c r="K154" s="6"/>
      <c r="L154" s="8"/>
      <c r="M154" s="8"/>
      <c r="N154" s="8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</row>
    <row r="155" spans="11:62" x14ac:dyDescent="0.25">
      <c r="K155" s="6"/>
      <c r="L155" s="8"/>
      <c r="M155" s="8"/>
      <c r="N155" s="8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</row>
    <row r="156" spans="11:62" x14ac:dyDescent="0.25">
      <c r="K156" s="6"/>
      <c r="L156" s="8"/>
      <c r="M156" s="8"/>
      <c r="N156" s="8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</row>
    <row r="157" spans="11:62" x14ac:dyDescent="0.25">
      <c r="K157" s="6"/>
      <c r="L157" s="8"/>
      <c r="M157" s="8"/>
      <c r="N157" s="8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</row>
    <row r="158" spans="11:62" x14ac:dyDescent="0.25">
      <c r="K158" s="6"/>
      <c r="L158" s="8"/>
      <c r="M158" s="8"/>
      <c r="N158" s="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</row>
    <row r="159" spans="11:62" x14ac:dyDescent="0.25">
      <c r="K159" s="6"/>
      <c r="L159" s="8"/>
      <c r="M159" s="8"/>
      <c r="N159" s="8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</row>
    <row r="160" spans="11:62" x14ac:dyDescent="0.25">
      <c r="K160" s="6"/>
      <c r="L160" s="8"/>
      <c r="M160" s="8"/>
      <c r="N160" s="8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</row>
    <row r="161" spans="11:62" x14ac:dyDescent="0.25">
      <c r="K161" s="6"/>
      <c r="L161" s="8"/>
      <c r="M161" s="8"/>
      <c r="N161" s="8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</row>
    <row r="162" spans="11:62" x14ac:dyDescent="0.25">
      <c r="K162" s="6"/>
      <c r="L162" s="8"/>
      <c r="M162" s="8"/>
      <c r="N162" s="8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1:62" x14ac:dyDescent="0.25">
      <c r="K163" s="6"/>
      <c r="L163" s="8"/>
      <c r="M163" s="8"/>
      <c r="N163" s="8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1:62" x14ac:dyDescent="0.25">
      <c r="K164" s="6"/>
      <c r="L164" s="8"/>
      <c r="M164" s="8"/>
      <c r="N164" s="8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1:62" x14ac:dyDescent="0.25">
      <c r="K165" s="6"/>
      <c r="L165" s="8"/>
      <c r="M165" s="8"/>
      <c r="N165" s="8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1:62" x14ac:dyDescent="0.25">
      <c r="K166" s="6"/>
      <c r="L166" s="8"/>
      <c r="M166" s="8"/>
      <c r="N166" s="8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1:62" x14ac:dyDescent="0.25">
      <c r="K167" s="6"/>
      <c r="L167" s="8"/>
      <c r="M167" s="8"/>
      <c r="N167" s="8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1:62" x14ac:dyDescent="0.25">
      <c r="K168" s="6"/>
      <c r="L168" s="8"/>
      <c r="M168" s="8"/>
      <c r="N168" s="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1:62" x14ac:dyDescent="0.25">
      <c r="K169" s="6"/>
      <c r="L169" s="8"/>
      <c r="M169" s="8"/>
      <c r="N169" s="8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1:62" x14ac:dyDescent="0.25">
      <c r="K170" s="6"/>
      <c r="L170" s="8"/>
      <c r="M170" s="8"/>
      <c r="N170" s="8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1:62" x14ac:dyDescent="0.25">
      <c r="K171" s="6"/>
      <c r="L171" s="8"/>
      <c r="M171" s="8"/>
      <c r="N171" s="8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</sheetData>
  <sheetProtection password="C7E7" sheet="1" objects="1" scenarios="1"/>
  <mergeCells count="6">
    <mergeCell ref="B75:N75"/>
    <mergeCell ref="D2:H2"/>
    <mergeCell ref="C4:I4"/>
    <mergeCell ref="B26:D26"/>
    <mergeCell ref="H26:J26"/>
    <mergeCell ref="B43:J4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H171"/>
  <sheetViews>
    <sheetView topLeftCell="A16" zoomScaleNormal="100" workbookViewId="0">
      <selection activeCell="C33" sqref="C33"/>
    </sheetView>
  </sheetViews>
  <sheetFormatPr defaultColWidth="9.109375" defaultRowHeight="13.2" x14ac:dyDescent="0.25"/>
  <cols>
    <col min="1" max="9" width="9.109375" style="8"/>
    <col min="10" max="10" width="9.109375" style="6"/>
    <col min="11" max="11" width="9.109375" style="7"/>
    <col min="12" max="12" width="9.109375" style="5"/>
    <col min="13" max="13" width="9.109375" style="6"/>
    <col min="14" max="14" width="9.109375" style="7"/>
    <col min="15" max="16384" width="9.109375" style="8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/>
    </row>
    <row r="2" spans="1:14" ht="15.6" x14ac:dyDescent="0.3">
      <c r="A2" s="9"/>
      <c r="B2" s="10"/>
      <c r="C2" s="11"/>
      <c r="D2" s="81" t="s">
        <v>0</v>
      </c>
      <c r="E2" s="81"/>
      <c r="F2" s="81"/>
      <c r="G2" s="81"/>
      <c r="H2" s="81"/>
      <c r="I2" s="11"/>
      <c r="J2" s="12"/>
      <c r="K2" s="13"/>
      <c r="L2" s="14"/>
      <c r="M2" s="12"/>
      <c r="N2" s="15"/>
    </row>
    <row r="3" spans="1:14" ht="12" customHeight="1" x14ac:dyDescent="0.3">
      <c r="A3" s="9"/>
      <c r="B3" s="10"/>
      <c r="C3" s="11"/>
      <c r="D3" s="11"/>
      <c r="E3" s="11"/>
      <c r="F3" s="11"/>
      <c r="G3" s="11"/>
      <c r="H3" s="52"/>
      <c r="I3" s="11"/>
      <c r="J3" s="12"/>
      <c r="K3" s="13"/>
      <c r="L3" s="14"/>
      <c r="M3" s="12"/>
      <c r="N3" s="15"/>
    </row>
    <row r="4" spans="1:14" ht="15.6" x14ac:dyDescent="0.3">
      <c r="A4" s="9"/>
      <c r="B4" s="10"/>
      <c r="C4" s="81" t="s">
        <v>1</v>
      </c>
      <c r="D4" s="81"/>
      <c r="E4" s="81"/>
      <c r="F4" s="81"/>
      <c r="G4" s="81"/>
      <c r="H4" s="81"/>
      <c r="I4" s="81"/>
      <c r="J4" s="12"/>
      <c r="K4" s="13"/>
      <c r="L4" s="14"/>
      <c r="M4" s="12"/>
      <c r="N4" s="15"/>
    </row>
    <row r="5" spans="1:14" ht="12" customHeight="1" x14ac:dyDescent="0.3">
      <c r="A5" s="9"/>
      <c r="B5" s="10"/>
      <c r="C5" s="11"/>
      <c r="D5" s="11"/>
      <c r="E5" s="11"/>
      <c r="F5" s="52"/>
      <c r="G5" s="11"/>
      <c r="H5" s="52"/>
      <c r="I5" s="11"/>
      <c r="J5" s="12"/>
      <c r="K5" s="13"/>
      <c r="L5" s="14"/>
      <c r="M5" s="12"/>
      <c r="N5" s="15"/>
    </row>
    <row r="6" spans="1:14" x14ac:dyDescent="0.25">
      <c r="A6" s="9"/>
      <c r="B6" s="11"/>
      <c r="C6" s="11"/>
      <c r="D6" s="11"/>
      <c r="E6" s="11"/>
      <c r="F6" s="11"/>
      <c r="G6" s="11"/>
      <c r="H6" s="11"/>
      <c r="I6" s="11"/>
      <c r="J6" s="12"/>
      <c r="K6" s="13"/>
    </row>
    <row r="7" spans="1:14" x14ac:dyDescent="0.25">
      <c r="A7" s="9"/>
      <c r="B7" s="17"/>
      <c r="C7" s="17"/>
      <c r="D7" s="17"/>
      <c r="E7" s="17"/>
      <c r="F7" s="17"/>
      <c r="G7" s="17"/>
      <c r="H7" s="17"/>
      <c r="I7" s="17"/>
      <c r="J7" s="18"/>
      <c r="K7" s="13"/>
    </row>
    <row r="8" spans="1:14" x14ac:dyDescent="0.25">
      <c r="A8" s="9"/>
      <c r="B8" s="17"/>
      <c r="C8" s="17"/>
      <c r="D8" s="17"/>
      <c r="E8" s="17"/>
      <c r="F8" s="17"/>
      <c r="G8" s="17"/>
      <c r="H8" s="17"/>
      <c r="I8" s="17"/>
      <c r="J8" s="18"/>
      <c r="K8" s="13"/>
    </row>
    <row r="9" spans="1:14" x14ac:dyDescent="0.25">
      <c r="A9" s="9"/>
      <c r="B9" s="17"/>
      <c r="C9" s="17"/>
      <c r="D9" s="17"/>
      <c r="E9" s="17"/>
      <c r="F9" s="17"/>
      <c r="G9" s="17"/>
      <c r="H9" s="17"/>
      <c r="I9" s="17"/>
      <c r="J9" s="18"/>
      <c r="K9" s="13"/>
    </row>
    <row r="10" spans="1:14" x14ac:dyDescent="0.25">
      <c r="A10" s="9"/>
      <c r="B10" s="17"/>
      <c r="C10" s="17"/>
      <c r="D10" s="17"/>
      <c r="E10" s="17"/>
      <c r="F10" s="17"/>
      <c r="G10" s="17"/>
      <c r="H10" s="17"/>
      <c r="I10" s="17"/>
      <c r="J10" s="18"/>
      <c r="K10" s="13"/>
    </row>
    <row r="11" spans="1:14" x14ac:dyDescent="0.25">
      <c r="A11" s="9"/>
      <c r="B11" s="17"/>
      <c r="C11" s="17"/>
      <c r="D11" s="17"/>
      <c r="E11" s="17"/>
      <c r="F11" s="17"/>
      <c r="G11" s="17"/>
      <c r="H11" s="17"/>
      <c r="I11" s="17"/>
      <c r="J11" s="18"/>
      <c r="K11" s="13"/>
    </row>
    <row r="12" spans="1:14" x14ac:dyDescent="0.25">
      <c r="A12" s="9"/>
      <c r="B12" s="17"/>
      <c r="C12" s="17"/>
      <c r="D12" s="17"/>
      <c r="E12" s="17"/>
      <c r="F12" s="17"/>
      <c r="G12" s="17"/>
      <c r="H12" s="17"/>
      <c r="I12" s="17"/>
      <c r="J12" s="18"/>
      <c r="K12" s="13"/>
    </row>
    <row r="13" spans="1:14" x14ac:dyDescent="0.25">
      <c r="A13" s="9"/>
      <c r="B13" s="17"/>
      <c r="C13" s="17"/>
      <c r="D13" s="17"/>
      <c r="E13" s="17"/>
      <c r="F13" s="17"/>
      <c r="G13" s="17"/>
      <c r="H13" s="17"/>
      <c r="I13" s="17"/>
      <c r="J13" s="18"/>
      <c r="K13" s="13"/>
    </row>
    <row r="14" spans="1:14" x14ac:dyDescent="0.25">
      <c r="A14" s="9"/>
      <c r="B14" s="17"/>
      <c r="C14" s="17"/>
      <c r="D14" s="17"/>
      <c r="E14" s="17"/>
      <c r="F14" s="17"/>
      <c r="G14" s="17"/>
      <c r="H14" s="17"/>
      <c r="I14" s="17"/>
      <c r="J14" s="18"/>
      <c r="K14" s="13"/>
    </row>
    <row r="15" spans="1:14" x14ac:dyDescent="0.25">
      <c r="A15" s="9"/>
      <c r="B15" s="17"/>
      <c r="C15" s="17"/>
      <c r="D15" s="17"/>
      <c r="E15" s="17"/>
      <c r="F15" s="17"/>
      <c r="G15" s="17"/>
      <c r="H15" s="17"/>
      <c r="I15" s="17"/>
      <c r="J15" s="18"/>
      <c r="K15" s="13"/>
    </row>
    <row r="16" spans="1:14" x14ac:dyDescent="0.25">
      <c r="A16" s="9"/>
      <c r="B16" s="17"/>
      <c r="C16" s="17"/>
      <c r="D16" s="17"/>
      <c r="E16" s="17"/>
      <c r="F16" s="17"/>
      <c r="G16" s="17"/>
      <c r="H16" s="17"/>
      <c r="I16" s="17"/>
      <c r="J16" s="18"/>
      <c r="K16" s="13"/>
    </row>
    <row r="17" spans="1:11" x14ac:dyDescent="0.25">
      <c r="A17" s="9"/>
      <c r="B17" s="17"/>
      <c r="C17" s="17"/>
      <c r="D17" s="17"/>
      <c r="E17" s="17"/>
      <c r="F17" s="17"/>
      <c r="G17" s="17"/>
      <c r="H17" s="17"/>
      <c r="I17" s="17"/>
      <c r="J17" s="18"/>
      <c r="K17" s="13"/>
    </row>
    <row r="18" spans="1:11" x14ac:dyDescent="0.25">
      <c r="A18" s="9"/>
      <c r="B18" s="17"/>
      <c r="C18" s="17"/>
      <c r="D18" s="17"/>
      <c r="E18" s="17"/>
      <c r="F18" s="17"/>
      <c r="G18" s="17"/>
      <c r="H18" s="17"/>
      <c r="I18" s="17"/>
      <c r="J18" s="18"/>
      <c r="K18" s="13"/>
    </row>
    <row r="19" spans="1:11" x14ac:dyDescent="0.25">
      <c r="A19" s="9"/>
      <c r="B19" s="17"/>
      <c r="C19" s="17"/>
      <c r="D19" s="17"/>
      <c r="E19" s="17"/>
      <c r="F19" s="17"/>
      <c r="G19" s="17"/>
      <c r="H19" s="17"/>
      <c r="I19" s="17"/>
      <c r="J19" s="18"/>
      <c r="K19" s="13"/>
    </row>
    <row r="20" spans="1:11" x14ac:dyDescent="0.25">
      <c r="A20" s="9"/>
      <c r="B20" s="17"/>
      <c r="C20" s="17"/>
      <c r="D20" s="17"/>
      <c r="E20" s="17"/>
      <c r="F20" s="17"/>
      <c r="G20" s="17"/>
      <c r="H20" s="17"/>
      <c r="I20" s="17"/>
      <c r="J20" s="18"/>
      <c r="K20" s="13"/>
    </row>
    <row r="21" spans="1:11" x14ac:dyDescent="0.25">
      <c r="A21" s="9"/>
      <c r="B21" s="17"/>
      <c r="C21" s="17"/>
      <c r="D21" s="17"/>
      <c r="E21" s="17"/>
      <c r="F21" s="17"/>
      <c r="G21" s="17"/>
      <c r="H21" s="17"/>
      <c r="I21" s="17"/>
      <c r="J21" s="18"/>
      <c r="K21" s="13"/>
    </row>
    <row r="22" spans="1:11" x14ac:dyDescent="0.25">
      <c r="A22" s="9"/>
      <c r="B22" s="17"/>
      <c r="C22" s="17"/>
      <c r="D22" s="17"/>
      <c r="E22" s="17"/>
      <c r="F22" s="17"/>
      <c r="G22" s="17"/>
      <c r="H22" s="17"/>
      <c r="I22" s="17"/>
      <c r="J22" s="18"/>
      <c r="K22" s="13"/>
    </row>
    <row r="23" spans="1:11" x14ac:dyDescent="0.25">
      <c r="A23" s="9"/>
      <c r="B23" s="17"/>
      <c r="C23" s="17"/>
      <c r="D23" s="17"/>
      <c r="E23" s="17"/>
      <c r="F23" s="17"/>
      <c r="G23" s="17"/>
      <c r="H23" s="17"/>
      <c r="I23" s="17"/>
      <c r="J23" s="18"/>
      <c r="K23" s="13"/>
    </row>
    <row r="24" spans="1:11" x14ac:dyDescent="0.25">
      <c r="A24" s="9"/>
      <c r="B24" s="11"/>
      <c r="C24" s="11"/>
      <c r="D24" s="11"/>
      <c r="E24" s="11"/>
      <c r="F24" s="11"/>
      <c r="G24" s="11"/>
      <c r="H24" s="11"/>
      <c r="I24" s="11"/>
      <c r="J24" s="12"/>
      <c r="K24" s="13"/>
    </row>
    <row r="25" spans="1:11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2"/>
      <c r="K25" s="13"/>
    </row>
    <row r="26" spans="1:11" x14ac:dyDescent="0.25">
      <c r="A26" s="9"/>
      <c r="B26" s="78" t="s">
        <v>2</v>
      </c>
      <c r="C26" s="79"/>
      <c r="D26" s="80"/>
      <c r="E26" s="11"/>
      <c r="F26" s="11"/>
      <c r="G26" s="11"/>
      <c r="H26" s="78" t="s">
        <v>3</v>
      </c>
      <c r="I26" s="79"/>
      <c r="J26" s="80"/>
      <c r="K26" s="19"/>
    </row>
    <row r="27" spans="1:11" x14ac:dyDescent="0.25">
      <c r="A27" s="9"/>
      <c r="B27" s="11"/>
      <c r="C27" s="11"/>
      <c r="D27" s="11"/>
      <c r="E27" s="11"/>
      <c r="F27" s="11"/>
      <c r="G27" s="11"/>
      <c r="H27" s="14"/>
      <c r="I27" s="12"/>
      <c r="J27" s="20"/>
      <c r="K27" s="13"/>
    </row>
    <row r="28" spans="1:11" ht="15.6" x14ac:dyDescent="0.25">
      <c r="A28" s="9"/>
      <c r="B28" s="12" t="s">
        <v>4</v>
      </c>
      <c r="C28" s="21">
        <f>calculation!E13</f>
        <v>10.4</v>
      </c>
      <c r="D28" s="14" t="s">
        <v>5</v>
      </c>
      <c r="E28" s="11"/>
      <c r="F28" s="11"/>
      <c r="G28" s="11"/>
      <c r="H28" s="12" t="s">
        <v>6</v>
      </c>
      <c r="I28" s="15">
        <f>+D79+H81+L79+L87+L127</f>
        <v>118.07361920895283</v>
      </c>
      <c r="J28" s="14" t="s">
        <v>7</v>
      </c>
      <c r="K28" s="13"/>
    </row>
    <row r="29" spans="1:11" x14ac:dyDescent="0.25">
      <c r="A29" s="9"/>
      <c r="B29" s="12"/>
      <c r="C29" s="15"/>
      <c r="D29" s="14"/>
      <c r="E29" s="11"/>
      <c r="F29" s="11"/>
      <c r="G29" s="11"/>
      <c r="H29" s="12"/>
      <c r="I29" s="10"/>
      <c r="J29" s="11"/>
      <c r="K29" s="13"/>
    </row>
    <row r="30" spans="1:11" ht="12.75" customHeight="1" x14ac:dyDescent="0.25">
      <c r="A30" s="9"/>
      <c r="B30" s="12" t="s">
        <v>8</v>
      </c>
      <c r="C30" s="21">
        <f>calculation!E12</f>
        <v>3.6</v>
      </c>
      <c r="D30" s="14" t="s">
        <v>5</v>
      </c>
      <c r="E30" s="11"/>
      <c r="F30" s="11"/>
      <c r="G30" s="11"/>
      <c r="H30" s="22" t="s">
        <v>9</v>
      </c>
      <c r="I30" s="23">
        <f>+MAX(L136,L138)/I28*100</f>
        <v>3.9177178288353913E-12</v>
      </c>
      <c r="J30" s="24" t="s">
        <v>10</v>
      </c>
      <c r="K30" s="13"/>
    </row>
    <row r="31" spans="1:11" x14ac:dyDescent="0.25">
      <c r="A31" s="9"/>
      <c r="B31" s="12"/>
      <c r="C31" s="15"/>
      <c r="D31" s="14"/>
      <c r="E31" s="11"/>
      <c r="F31" s="11"/>
      <c r="G31" s="11"/>
      <c r="K31" s="13"/>
    </row>
    <row r="32" spans="1:11" x14ac:dyDescent="0.25">
      <c r="A32" s="9"/>
      <c r="B32" s="12" t="s">
        <v>11</v>
      </c>
      <c r="C32" s="21">
        <f>HHHLL!C32</f>
        <v>0.9</v>
      </c>
      <c r="D32" s="14" t="s">
        <v>5</v>
      </c>
      <c r="E32" s="11"/>
      <c r="F32" s="11"/>
      <c r="G32" s="11"/>
      <c r="K32" s="13"/>
    </row>
    <row r="33" spans="1:13" x14ac:dyDescent="0.25">
      <c r="A33" s="9"/>
      <c r="B33" s="14"/>
      <c r="C33" s="12"/>
      <c r="D33" s="15"/>
      <c r="E33" s="11"/>
      <c r="F33" s="11"/>
      <c r="G33" s="11"/>
      <c r="H33" s="11"/>
      <c r="I33" s="11"/>
      <c r="J33" s="12"/>
      <c r="K33" s="13"/>
    </row>
    <row r="34" spans="1:13" ht="15.6" x14ac:dyDescent="0.25">
      <c r="A34" s="9"/>
      <c r="B34" s="6" t="s">
        <v>12</v>
      </c>
      <c r="C34" s="21">
        <f>calculation!E17</f>
        <v>0.01</v>
      </c>
      <c r="D34" s="14" t="s">
        <v>5</v>
      </c>
      <c r="E34" s="11"/>
      <c r="F34" s="11"/>
      <c r="G34" s="11"/>
      <c r="H34" s="12" t="s">
        <v>13</v>
      </c>
      <c r="I34" s="25">
        <f>+D87+H87+L79+L87+Q127</f>
        <v>36.057834935163875</v>
      </c>
      <c r="J34" s="10" t="s">
        <v>14</v>
      </c>
      <c r="K34" s="13"/>
    </row>
    <row r="35" spans="1:13" x14ac:dyDescent="0.25">
      <c r="A35" s="9"/>
      <c r="B35" s="6"/>
      <c r="D35" s="14"/>
      <c r="E35" s="11"/>
      <c r="F35" s="11"/>
      <c r="G35" s="11"/>
      <c r="H35" s="11"/>
      <c r="I35" s="11"/>
      <c r="J35" s="12"/>
      <c r="K35" s="13"/>
    </row>
    <row r="36" spans="1:13" x14ac:dyDescent="0.25">
      <c r="A36" s="9"/>
      <c r="B36" s="6" t="s">
        <v>15</v>
      </c>
      <c r="C36" s="21">
        <f>calculation!E16</f>
        <v>0.01</v>
      </c>
      <c r="D36" s="14" t="s">
        <v>5</v>
      </c>
      <c r="E36" s="11"/>
      <c r="F36" s="11"/>
      <c r="G36" s="11"/>
      <c r="H36" s="22" t="s">
        <v>9</v>
      </c>
      <c r="I36" s="23">
        <f>+MAX(Q136,Q138)/I34*100</f>
        <v>1.2828810268886242E-11</v>
      </c>
      <c r="J36" s="24" t="s">
        <v>10</v>
      </c>
      <c r="K36" s="13"/>
    </row>
    <row r="37" spans="1:13" x14ac:dyDescent="0.25">
      <c r="A37" s="9"/>
      <c r="B37" s="12"/>
      <c r="C37" s="11"/>
      <c r="D37" s="14"/>
      <c r="E37" s="11"/>
      <c r="F37" s="11"/>
      <c r="G37" s="11"/>
      <c r="H37" s="11"/>
      <c r="I37" s="11"/>
      <c r="J37" s="12"/>
      <c r="K37" s="13"/>
    </row>
    <row r="38" spans="1:13" x14ac:dyDescent="0.25">
      <c r="A38" s="9"/>
      <c r="B38" s="12" t="s">
        <v>16</v>
      </c>
      <c r="C38" s="21">
        <f>+C36/4</f>
        <v>2.5000000000000001E-3</v>
      </c>
      <c r="D38" s="14" t="s">
        <v>5</v>
      </c>
      <c r="E38" s="11"/>
      <c r="G38" s="11"/>
      <c r="H38" s="11"/>
      <c r="I38" s="11"/>
      <c r="J38" s="12"/>
      <c r="K38" s="13"/>
    </row>
    <row r="39" spans="1:13" x14ac:dyDescent="0.25">
      <c r="A39" s="9"/>
      <c r="B39" s="11"/>
      <c r="C39" s="11"/>
      <c r="D39" s="11"/>
      <c r="E39" s="11"/>
      <c r="F39" s="26" t="str">
        <f>+IF(D100="OK",IF(D101="OK","",D103),D103)</f>
        <v/>
      </c>
      <c r="G39" s="11"/>
      <c r="H39" s="11"/>
      <c r="I39" s="11"/>
      <c r="J39" s="12"/>
      <c r="K39" s="13"/>
    </row>
    <row r="40" spans="1:13" x14ac:dyDescent="0.25">
      <c r="A40" s="9"/>
      <c r="B40" s="12" t="s">
        <v>17</v>
      </c>
      <c r="C40" s="21">
        <f>calculation!H21</f>
        <v>1.25</v>
      </c>
      <c r="D40" s="14" t="s">
        <v>5</v>
      </c>
      <c r="E40" s="11"/>
      <c r="F40" s="27" t="str">
        <f>+IF(C40&gt;C30,"CHECK H VALUE","")</f>
        <v/>
      </c>
      <c r="G40" s="11"/>
      <c r="H40" s="11"/>
      <c r="I40" s="11"/>
      <c r="J40" s="12"/>
      <c r="K40" s="13"/>
    </row>
    <row r="41" spans="1:13" x14ac:dyDescent="0.25">
      <c r="A41" s="9"/>
      <c r="B41" s="11"/>
      <c r="C41" s="11"/>
      <c r="D41" s="11"/>
      <c r="E41" s="11"/>
      <c r="F41" s="11"/>
      <c r="G41" s="11"/>
      <c r="H41" s="11"/>
      <c r="I41" s="11"/>
      <c r="J41" s="12"/>
      <c r="K41" s="13"/>
    </row>
    <row r="42" spans="1:13" x14ac:dyDescent="0.25">
      <c r="A42" s="9"/>
      <c r="B42" s="11"/>
      <c r="C42" s="11"/>
      <c r="D42" s="11"/>
      <c r="E42" s="11"/>
      <c r="F42" s="11"/>
      <c r="G42" s="11"/>
      <c r="H42" s="11"/>
      <c r="I42" s="11"/>
      <c r="J42" s="12"/>
      <c r="K42" s="28"/>
    </row>
    <row r="43" spans="1:13" x14ac:dyDescent="0.25">
      <c r="A43" s="9"/>
      <c r="B43" s="78" t="s">
        <v>18</v>
      </c>
      <c r="C43" s="79"/>
      <c r="D43" s="79"/>
      <c r="E43" s="79"/>
      <c r="F43" s="79"/>
      <c r="G43" s="79"/>
      <c r="H43" s="79"/>
      <c r="I43" s="79"/>
      <c r="J43" s="80"/>
      <c r="K43" s="13"/>
    </row>
    <row r="44" spans="1:13" x14ac:dyDescent="0.25">
      <c r="A44" s="9"/>
      <c r="B44" s="11"/>
      <c r="C44" s="11"/>
      <c r="D44" s="11"/>
      <c r="E44" s="11"/>
      <c r="F44" s="11"/>
      <c r="G44" s="11"/>
      <c r="H44" s="11"/>
      <c r="I44" s="11"/>
      <c r="J44" s="12"/>
      <c r="K44" s="13"/>
    </row>
    <row r="45" spans="1:13" x14ac:dyDescent="0.25">
      <c r="A45" s="9"/>
      <c r="B45" s="11"/>
      <c r="C45" s="11"/>
      <c r="D45" s="29" t="s">
        <v>19</v>
      </c>
      <c r="E45" s="11"/>
      <c r="F45" s="11"/>
      <c r="G45" s="14"/>
      <c r="H45" s="25" t="s">
        <v>20</v>
      </c>
      <c r="I45" s="20"/>
      <c r="J45" s="12"/>
      <c r="K45" s="13"/>
    </row>
    <row r="46" spans="1:13" x14ac:dyDescent="0.25">
      <c r="A46" s="9"/>
      <c r="B46" s="11"/>
      <c r="C46" s="11"/>
      <c r="D46" s="11"/>
      <c r="E46" s="11"/>
      <c r="F46" s="11"/>
      <c r="G46" s="14"/>
      <c r="H46" s="12"/>
      <c r="I46" s="15"/>
      <c r="J46" s="12"/>
      <c r="K46" s="13"/>
    </row>
    <row r="47" spans="1:13" ht="15.6" x14ac:dyDescent="0.25">
      <c r="A47" s="9"/>
      <c r="B47" s="11"/>
      <c r="C47" s="12" t="s">
        <v>6</v>
      </c>
      <c r="D47" s="7">
        <f>+D79</f>
        <v>105.85910605536168</v>
      </c>
      <c r="E47" s="14" t="s">
        <v>7</v>
      </c>
      <c r="F47" s="11"/>
      <c r="G47" s="12" t="s">
        <v>6</v>
      </c>
      <c r="H47" s="7">
        <f>+H81</f>
        <v>12.214512237157116</v>
      </c>
      <c r="I47" s="14" t="s">
        <v>7</v>
      </c>
      <c r="J47" s="12"/>
      <c r="K47" s="13"/>
      <c r="M47" s="30"/>
    </row>
    <row r="48" spans="1:13" x14ac:dyDescent="0.25">
      <c r="A48" s="9"/>
      <c r="B48" s="11"/>
      <c r="C48" s="12"/>
      <c r="E48" s="14"/>
      <c r="F48" s="11"/>
      <c r="G48" s="12"/>
      <c r="I48" s="14"/>
      <c r="J48" s="12"/>
      <c r="K48" s="13"/>
      <c r="M48" s="30"/>
    </row>
    <row r="49" spans="1:13" x14ac:dyDescent="0.25">
      <c r="A49" s="9"/>
      <c r="B49" s="11"/>
      <c r="C49" s="12" t="s">
        <v>21</v>
      </c>
      <c r="D49" s="7">
        <f>+D81</f>
        <v>0.34722222222222221</v>
      </c>
      <c r="E49" s="14" t="s">
        <v>22</v>
      </c>
      <c r="F49" s="11"/>
      <c r="G49" s="12" t="s">
        <v>21</v>
      </c>
      <c r="H49" s="7">
        <f>+H83</f>
        <v>0.34722222222222221</v>
      </c>
      <c r="I49" s="14" t="s">
        <v>22</v>
      </c>
      <c r="J49" s="12"/>
      <c r="K49" s="13"/>
      <c r="M49" s="30"/>
    </row>
    <row r="50" spans="1:13" x14ac:dyDescent="0.25">
      <c r="A50" s="9"/>
      <c r="B50" s="11"/>
      <c r="C50" s="12"/>
      <c r="D50" s="15"/>
      <c r="E50" s="14"/>
      <c r="F50" s="11"/>
      <c r="G50" s="12"/>
      <c r="I50" s="14"/>
      <c r="J50" s="12"/>
      <c r="K50" s="13"/>
      <c r="M50" s="30"/>
    </row>
    <row r="51" spans="1:13" x14ac:dyDescent="0.25">
      <c r="A51" s="9"/>
      <c r="B51" s="11"/>
      <c r="C51" s="12" t="s">
        <v>23</v>
      </c>
      <c r="D51" s="7">
        <f>+D85</f>
        <v>0.30854807323923444</v>
      </c>
      <c r="E51" s="14" t="s">
        <v>22</v>
      </c>
      <c r="F51" s="11"/>
      <c r="G51" s="12" t="s">
        <v>23</v>
      </c>
      <c r="H51" s="7">
        <f>+H85</f>
        <v>0.27796532064471874</v>
      </c>
      <c r="I51" s="14" t="s">
        <v>22</v>
      </c>
      <c r="J51" s="12"/>
      <c r="K51" s="13"/>
    </row>
    <row r="52" spans="1:13" x14ac:dyDescent="0.25">
      <c r="A52" s="9"/>
      <c r="B52" s="11"/>
      <c r="C52" s="12"/>
      <c r="D52" s="15"/>
      <c r="E52" s="14"/>
      <c r="F52" s="11"/>
      <c r="G52" s="12"/>
      <c r="H52" s="15"/>
      <c r="I52" s="14"/>
      <c r="J52" s="12"/>
      <c r="K52" s="13"/>
    </row>
    <row r="53" spans="1:13" x14ac:dyDescent="0.25">
      <c r="A53" s="9"/>
      <c r="B53" s="11"/>
      <c r="C53" s="11"/>
      <c r="D53" s="11"/>
      <c r="E53" s="11"/>
      <c r="F53" s="11"/>
      <c r="G53" s="11"/>
      <c r="H53" s="11"/>
      <c r="I53" s="14"/>
      <c r="J53" s="12"/>
      <c r="K53" s="13"/>
    </row>
    <row r="54" spans="1:13" x14ac:dyDescent="0.25">
      <c r="A54" s="9"/>
      <c r="B54" s="11"/>
      <c r="J54" s="12"/>
      <c r="K54" s="13"/>
    </row>
    <row r="55" spans="1:13" x14ac:dyDescent="0.25">
      <c r="A55" s="9"/>
      <c r="B55" s="11"/>
      <c r="C55" s="11"/>
      <c r="D55" s="11"/>
      <c r="E55" s="11"/>
      <c r="F55" s="29" t="s">
        <v>24</v>
      </c>
      <c r="G55" s="29"/>
      <c r="H55" s="11"/>
      <c r="I55" s="11"/>
      <c r="J55" s="12"/>
      <c r="K55" s="13"/>
    </row>
    <row r="56" spans="1:13" x14ac:dyDescent="0.25">
      <c r="A56" s="9"/>
      <c r="E56" s="11"/>
      <c r="F56" s="11"/>
      <c r="G56" s="11"/>
      <c r="H56" s="29"/>
      <c r="I56" s="11"/>
      <c r="J56" s="12"/>
      <c r="K56" s="13"/>
    </row>
    <row r="57" spans="1:13" ht="15.6" x14ac:dyDescent="0.25">
      <c r="A57" s="9"/>
      <c r="C57" s="12" t="s">
        <v>25</v>
      </c>
      <c r="D57" s="7">
        <f>+L79</f>
        <v>7.8539816339744833E-7</v>
      </c>
      <c r="E57" s="14" t="s">
        <v>7</v>
      </c>
      <c r="G57" s="12" t="s">
        <v>26</v>
      </c>
      <c r="H57" s="31">
        <f>+L127</f>
        <v>1.3617764039867375E-10</v>
      </c>
      <c r="I57" s="14" t="s">
        <v>7</v>
      </c>
      <c r="J57" s="12"/>
      <c r="K57" s="13"/>
    </row>
    <row r="58" spans="1:13" x14ac:dyDescent="0.25">
      <c r="A58" s="9"/>
      <c r="C58" s="32"/>
      <c r="D58" s="11"/>
      <c r="E58" s="11"/>
      <c r="H58" s="11"/>
      <c r="I58" s="14"/>
      <c r="J58" s="12"/>
      <c r="K58" s="13"/>
    </row>
    <row r="59" spans="1:13" ht="15.6" x14ac:dyDescent="0.25">
      <c r="A59" s="9"/>
      <c r="B59" s="11"/>
      <c r="C59" s="12" t="s">
        <v>27</v>
      </c>
      <c r="D59" s="15">
        <f>+L87</f>
        <v>1.3089969389957473E-7</v>
      </c>
      <c r="E59" s="14" t="s">
        <v>7</v>
      </c>
      <c r="F59" s="11"/>
      <c r="G59" s="12" t="s">
        <v>28</v>
      </c>
      <c r="H59" s="31">
        <f>+Q127</f>
        <v>1.3617764039867375E-10</v>
      </c>
      <c r="I59" s="14" t="s">
        <v>7</v>
      </c>
      <c r="J59" s="12"/>
      <c r="K59" s="13"/>
    </row>
    <row r="60" spans="1:13" x14ac:dyDescent="0.25">
      <c r="A60" s="9"/>
      <c r="B60" s="11"/>
      <c r="G60" s="12"/>
      <c r="H60" s="33"/>
      <c r="I60" s="14"/>
      <c r="J60" s="12"/>
      <c r="K60" s="13"/>
    </row>
    <row r="61" spans="1:13" x14ac:dyDescent="0.25">
      <c r="A61" s="9"/>
      <c r="B61" s="11"/>
      <c r="F61" s="11"/>
      <c r="G61" s="11"/>
      <c r="H61" s="11"/>
      <c r="I61" s="11"/>
      <c r="J61" s="12"/>
      <c r="K61" s="13"/>
    </row>
    <row r="62" spans="1:13" x14ac:dyDescent="0.25">
      <c r="A62" s="9"/>
      <c r="B62" s="11"/>
      <c r="C62" s="11"/>
      <c r="H62" s="11"/>
      <c r="I62" s="11"/>
      <c r="J62" s="12"/>
      <c r="K62" s="13"/>
    </row>
    <row r="63" spans="1:13" x14ac:dyDescent="0.25">
      <c r="A63" s="34"/>
      <c r="B63" s="35"/>
      <c r="C63" s="35"/>
      <c r="D63" s="35"/>
      <c r="E63" s="35"/>
      <c r="F63" s="35"/>
      <c r="G63" s="35"/>
      <c r="H63" s="35"/>
      <c r="I63" s="35"/>
      <c r="J63" s="36"/>
      <c r="K63" s="37"/>
    </row>
    <row r="75" spans="2:14" x14ac:dyDescent="0.25">
      <c r="B75" s="78" t="s">
        <v>18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80"/>
    </row>
    <row r="77" spans="2:14" x14ac:dyDescent="0.25">
      <c r="D77" s="29" t="s">
        <v>19</v>
      </c>
      <c r="H77" s="25" t="s">
        <v>20</v>
      </c>
      <c r="L77" s="25" t="s">
        <v>29</v>
      </c>
    </row>
    <row r="79" spans="2:14" ht="15.6" x14ac:dyDescent="0.25">
      <c r="C79" s="12" t="s">
        <v>6</v>
      </c>
      <c r="D79" s="15">
        <f>+PI()*C28*C30^2/4</f>
        <v>105.85910605536168</v>
      </c>
      <c r="E79" s="14" t="s">
        <v>7</v>
      </c>
      <c r="G79" s="12" t="s">
        <v>30</v>
      </c>
      <c r="H79" s="38">
        <f>2*C32/C30</f>
        <v>0.5</v>
      </c>
      <c r="I79" s="39" t="s">
        <v>22</v>
      </c>
      <c r="K79" s="12" t="s">
        <v>25</v>
      </c>
      <c r="L79" s="15">
        <f>+PI()*C36^2/4*C34</f>
        <v>7.8539816339744833E-7</v>
      </c>
      <c r="M79" s="14" t="s">
        <v>7</v>
      </c>
    </row>
    <row r="80" spans="2:14" x14ac:dyDescent="0.25">
      <c r="C80" s="12"/>
      <c r="D80" s="15"/>
      <c r="E80" s="14"/>
    </row>
    <row r="81" spans="3:62" ht="15.6" x14ac:dyDescent="0.25">
      <c r="C81" s="12" t="s">
        <v>21</v>
      </c>
      <c r="D81" s="15">
        <f>+C40/C30</f>
        <v>0.34722222222222221</v>
      </c>
      <c r="E81" s="14" t="s">
        <v>22</v>
      </c>
      <c r="G81" s="12" t="s">
        <v>6</v>
      </c>
      <c r="H81" s="15">
        <f>+PI()*H79*C30^3/6</f>
        <v>12.214512237157116</v>
      </c>
      <c r="I81" s="14" t="s">
        <v>7</v>
      </c>
    </row>
    <row r="82" spans="3:62" x14ac:dyDescent="0.25">
      <c r="H82" s="15"/>
      <c r="I82" s="14"/>
    </row>
    <row r="83" spans="3:62" x14ac:dyDescent="0.25">
      <c r="C83" s="12" t="s">
        <v>31</v>
      </c>
      <c r="D83" s="15">
        <f>+ACOS((C30/2-C40)/(C30/2))</f>
        <v>1.2602744921291287</v>
      </c>
      <c r="E83" s="14" t="s">
        <v>32</v>
      </c>
      <c r="F83" s="11"/>
      <c r="G83" s="12" t="s">
        <v>21</v>
      </c>
      <c r="H83" s="15">
        <f>+D81</f>
        <v>0.34722222222222221</v>
      </c>
      <c r="I83" s="14" t="s">
        <v>22</v>
      </c>
      <c r="L83" s="25" t="s">
        <v>33</v>
      </c>
      <c r="N83" s="8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</row>
    <row r="84" spans="3:62" x14ac:dyDescent="0.25">
      <c r="G84" s="12"/>
      <c r="H84" s="15"/>
      <c r="I84" s="14"/>
      <c r="K84" s="12"/>
      <c r="L84" s="8"/>
      <c r="M84" s="39"/>
      <c r="N84" s="8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</row>
    <row r="85" spans="3:62" x14ac:dyDescent="0.25">
      <c r="C85" s="12" t="s">
        <v>23</v>
      </c>
      <c r="D85" s="15">
        <f>+(D83-SIN(D83)*COS(D83))/PI()</f>
        <v>0.30854807323923444</v>
      </c>
      <c r="E85" s="14" t="s">
        <v>22</v>
      </c>
      <c r="G85" s="12" t="s">
        <v>23</v>
      </c>
      <c r="H85" s="15">
        <f>+H83^2*(3-2*H83)</f>
        <v>0.27796532064471874</v>
      </c>
      <c r="I85" s="14" t="s">
        <v>22</v>
      </c>
      <c r="K85" s="12" t="s">
        <v>30</v>
      </c>
      <c r="L85" s="38">
        <f>2*C38/C36</f>
        <v>0.5</v>
      </c>
      <c r="M85" s="39" t="s">
        <v>22</v>
      </c>
      <c r="N85" s="8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</row>
    <row r="86" spans="3:62" x14ac:dyDescent="0.25">
      <c r="K86" s="12"/>
      <c r="L86" s="8"/>
      <c r="M86" s="8"/>
      <c r="N86" s="8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</row>
    <row r="87" spans="3:62" ht="15.6" x14ac:dyDescent="0.25">
      <c r="C87" s="12" t="s">
        <v>13</v>
      </c>
      <c r="D87" s="25">
        <f>+D79*D85</f>
        <v>32.662623208209624</v>
      </c>
      <c r="E87" s="10" t="s">
        <v>14</v>
      </c>
      <c r="F87" s="11"/>
      <c r="G87" s="12" t="s">
        <v>13</v>
      </c>
      <c r="H87" s="25">
        <f>+H81*H85</f>
        <v>3.3952108105202186</v>
      </c>
      <c r="I87" s="10" t="s">
        <v>14</v>
      </c>
      <c r="K87" s="29" t="s">
        <v>27</v>
      </c>
      <c r="L87" s="15">
        <f>+PI()*L85*C36^3/6/2</f>
        <v>1.3089969389957473E-7</v>
      </c>
      <c r="M87" s="14" t="s">
        <v>7</v>
      </c>
      <c r="N87" s="8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</row>
    <row r="88" spans="3:62" x14ac:dyDescent="0.25">
      <c r="K88" s="12"/>
      <c r="L88" s="8"/>
      <c r="M88" s="10"/>
      <c r="N88" s="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</row>
    <row r="89" spans="3:62" x14ac:dyDescent="0.25">
      <c r="K89" s="12"/>
      <c r="L89" s="8"/>
      <c r="M89" s="15"/>
      <c r="N89" s="8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</row>
    <row r="90" spans="3:62" x14ac:dyDescent="0.25">
      <c r="K90" s="12"/>
      <c r="L90" s="8"/>
      <c r="M90" s="11"/>
      <c r="N90" s="8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</row>
    <row r="91" spans="3:62" x14ac:dyDescent="0.25">
      <c r="C91" s="12"/>
      <c r="D91" s="40" t="s">
        <v>34</v>
      </c>
      <c r="G91" s="12"/>
      <c r="K91" s="6"/>
      <c r="L91" s="25" t="s">
        <v>35</v>
      </c>
      <c r="M91" s="8"/>
      <c r="N91" s="8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</row>
    <row r="92" spans="3:62" x14ac:dyDescent="0.25">
      <c r="C92" s="12"/>
      <c r="G92" s="12"/>
      <c r="K92" s="6"/>
      <c r="L92" s="8"/>
      <c r="M92" s="8"/>
      <c r="N92" s="8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</row>
    <row r="93" spans="3:62" x14ac:dyDescent="0.25">
      <c r="C93" s="41" t="s">
        <v>36</v>
      </c>
      <c r="D93" s="8" t="str">
        <f>+IF(C28&lt;0,"A","OK")</f>
        <v>OK</v>
      </c>
      <c r="K93" s="6" t="s">
        <v>37</v>
      </c>
      <c r="L93" s="8">
        <f>+C30/2</f>
        <v>1.8</v>
      </c>
      <c r="M93" s="5" t="s">
        <v>5</v>
      </c>
      <c r="N93" s="8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</row>
    <row r="94" spans="3:62" x14ac:dyDescent="0.25">
      <c r="C94" s="41" t="s">
        <v>38</v>
      </c>
      <c r="D94" s="8" t="str">
        <f>+IF(C30&lt;0,"A","OK")</f>
        <v>OK</v>
      </c>
      <c r="K94" s="6"/>
      <c r="L94" s="8"/>
      <c r="M94" s="5"/>
      <c r="N94" s="8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</row>
    <row r="95" spans="3:62" x14ac:dyDescent="0.25">
      <c r="C95" s="41" t="s">
        <v>39</v>
      </c>
      <c r="D95" s="8" t="str">
        <f>+IF(C32&lt;0,"A","OK")</f>
        <v>OK</v>
      </c>
      <c r="K95" s="6" t="s">
        <v>40</v>
      </c>
      <c r="L95" s="8">
        <f>+C36/2</f>
        <v>5.0000000000000001E-3</v>
      </c>
      <c r="M95" s="5" t="s">
        <v>5</v>
      </c>
      <c r="N95" s="8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</row>
    <row r="96" spans="3:62" x14ac:dyDescent="0.25">
      <c r="C96" s="41" t="s">
        <v>41</v>
      </c>
      <c r="D96" s="8" t="str">
        <f>+IF(C34&lt;0,"A","OK")</f>
        <v>OK</v>
      </c>
      <c r="K96" s="6"/>
      <c r="L96" s="8"/>
      <c r="M96" s="5"/>
      <c r="N96" s="8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</row>
    <row r="97" spans="3:112" x14ac:dyDescent="0.25">
      <c r="C97" s="41" t="s">
        <v>42</v>
      </c>
      <c r="D97" s="8" t="str">
        <f>+IF(C36&lt;0,"A","OK")</f>
        <v>OK</v>
      </c>
      <c r="K97" s="42" t="s">
        <v>43</v>
      </c>
      <c r="L97" s="8">
        <f>+L95/100</f>
        <v>5.0000000000000002E-5</v>
      </c>
      <c r="M97" s="5" t="s">
        <v>5</v>
      </c>
      <c r="N97" s="8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</row>
    <row r="98" spans="3:112" x14ac:dyDescent="0.25">
      <c r="C98" s="41" t="s">
        <v>44</v>
      </c>
      <c r="D98" s="8" t="str">
        <f>+IF(C38&lt;0,"A","OK")</f>
        <v>OK</v>
      </c>
      <c r="G98" s="12"/>
      <c r="K98" s="6"/>
      <c r="L98" s="8"/>
      <c r="M98" s="8"/>
      <c r="N98" s="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</row>
    <row r="99" spans="3:112" x14ac:dyDescent="0.25">
      <c r="C99" s="41" t="s">
        <v>45</v>
      </c>
      <c r="D99" s="8" t="str">
        <f>+IF(C40&lt;0,"A","OK")</f>
        <v>OK</v>
      </c>
      <c r="K99" s="6" t="s">
        <v>17</v>
      </c>
      <c r="L99" s="7">
        <f>+C40</f>
        <v>1.25</v>
      </c>
      <c r="M99" s="5" t="s">
        <v>5</v>
      </c>
      <c r="N99" s="8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</row>
    <row r="100" spans="3:112" x14ac:dyDescent="0.25">
      <c r="C100" s="41" t="s">
        <v>46</v>
      </c>
      <c r="D100" s="43" t="str">
        <f>+IF(D93="A","A",IF(D94="A","A",IF(D95="A","A",IF(D96="A","A","OK"))))</f>
        <v>OK</v>
      </c>
      <c r="K100" s="6"/>
      <c r="L100" s="8"/>
      <c r="M100" s="8"/>
      <c r="N100" s="8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</row>
    <row r="101" spans="3:112" x14ac:dyDescent="0.25">
      <c r="C101" s="41" t="s">
        <v>47</v>
      </c>
      <c r="D101" s="43" t="str">
        <f>+IF(D97="A","A",IF(D98="A","A",IF(D99="A","A","OK")))</f>
        <v>OK</v>
      </c>
      <c r="K101" s="6"/>
      <c r="L101" s="8"/>
      <c r="M101" s="8"/>
      <c r="N101" s="8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</row>
    <row r="102" spans="3:112" x14ac:dyDescent="0.25">
      <c r="C102" s="41"/>
      <c r="D102" s="44"/>
      <c r="K102" s="42" t="s">
        <v>48</v>
      </c>
      <c r="L102" s="8">
        <v>0</v>
      </c>
      <c r="M102" s="8">
        <v>1</v>
      </c>
      <c r="N102" s="8">
        <v>2</v>
      </c>
      <c r="O102" s="8">
        <v>3</v>
      </c>
      <c r="P102" s="8">
        <v>4</v>
      </c>
      <c r="Q102" s="8">
        <v>5</v>
      </c>
      <c r="R102" s="8">
        <v>6</v>
      </c>
      <c r="S102" s="8">
        <v>7</v>
      </c>
      <c r="T102" s="8">
        <v>8</v>
      </c>
      <c r="U102" s="8">
        <v>9</v>
      </c>
      <c r="V102" s="8">
        <v>10</v>
      </c>
      <c r="W102" s="8">
        <v>11</v>
      </c>
      <c r="X102" s="8">
        <v>12</v>
      </c>
      <c r="Y102" s="8">
        <v>13</v>
      </c>
      <c r="Z102" s="8">
        <v>14</v>
      </c>
      <c r="AA102" s="8">
        <v>15</v>
      </c>
      <c r="AB102" s="8">
        <v>16</v>
      </c>
      <c r="AC102" s="8">
        <v>17</v>
      </c>
      <c r="AD102" s="8">
        <v>18</v>
      </c>
      <c r="AE102" s="8">
        <v>19</v>
      </c>
      <c r="AF102" s="8">
        <v>20</v>
      </c>
      <c r="AG102" s="8">
        <v>21</v>
      </c>
      <c r="AH102" s="8">
        <v>22</v>
      </c>
      <c r="AI102" s="8">
        <v>23</v>
      </c>
      <c r="AJ102" s="8">
        <v>24</v>
      </c>
      <c r="AK102" s="8">
        <v>25</v>
      </c>
      <c r="AL102" s="8">
        <v>26</v>
      </c>
      <c r="AM102" s="8">
        <v>27</v>
      </c>
      <c r="AN102" s="8">
        <v>28</v>
      </c>
      <c r="AO102" s="8">
        <v>29</v>
      </c>
      <c r="AP102" s="8">
        <v>30</v>
      </c>
      <c r="AQ102" s="8">
        <v>31</v>
      </c>
      <c r="AR102" s="8">
        <v>32</v>
      </c>
      <c r="AS102" s="8">
        <v>33</v>
      </c>
      <c r="AT102" s="8">
        <v>34</v>
      </c>
      <c r="AU102" s="8">
        <v>35</v>
      </c>
      <c r="AV102" s="8">
        <v>36</v>
      </c>
      <c r="AW102" s="8">
        <v>37</v>
      </c>
      <c r="AX102" s="8">
        <v>38</v>
      </c>
      <c r="AY102" s="8">
        <v>39</v>
      </c>
      <c r="AZ102" s="8">
        <v>40</v>
      </c>
      <c r="BA102" s="8">
        <v>41</v>
      </c>
      <c r="BB102" s="8">
        <v>42</v>
      </c>
      <c r="BC102" s="8">
        <v>43</v>
      </c>
      <c r="BD102" s="8">
        <v>44</v>
      </c>
      <c r="BE102" s="8">
        <v>45</v>
      </c>
      <c r="BF102" s="8">
        <v>46</v>
      </c>
      <c r="BG102" s="8">
        <v>47</v>
      </c>
      <c r="BH102" s="8">
        <v>48</v>
      </c>
      <c r="BI102" s="8">
        <v>49</v>
      </c>
      <c r="BJ102" s="8">
        <v>50</v>
      </c>
      <c r="BK102" s="8">
        <v>51</v>
      </c>
      <c r="BL102" s="8">
        <v>52</v>
      </c>
      <c r="BM102" s="8">
        <v>53</v>
      </c>
      <c r="BN102" s="8">
        <v>54</v>
      </c>
      <c r="BO102" s="8">
        <v>55</v>
      </c>
      <c r="BP102" s="8">
        <v>56</v>
      </c>
      <c r="BQ102" s="8">
        <v>57</v>
      </c>
      <c r="BR102" s="8">
        <v>58</v>
      </c>
      <c r="BS102" s="8">
        <v>59</v>
      </c>
      <c r="BT102" s="8">
        <v>60</v>
      </c>
      <c r="BU102" s="8">
        <v>61</v>
      </c>
      <c r="BV102" s="8">
        <v>62</v>
      </c>
      <c r="BW102" s="8">
        <v>63</v>
      </c>
      <c r="BX102" s="8">
        <v>64</v>
      </c>
      <c r="BY102" s="8">
        <v>65</v>
      </c>
      <c r="BZ102" s="8">
        <v>66</v>
      </c>
      <c r="CA102" s="8">
        <v>67</v>
      </c>
      <c r="CB102" s="8">
        <v>68</v>
      </c>
      <c r="CC102" s="8">
        <v>69</v>
      </c>
      <c r="CD102" s="8">
        <v>70</v>
      </c>
      <c r="CE102" s="8">
        <v>71</v>
      </c>
      <c r="CF102" s="8">
        <v>72</v>
      </c>
      <c r="CG102" s="8">
        <v>73</v>
      </c>
      <c r="CH102" s="8">
        <v>74</v>
      </c>
      <c r="CI102" s="8">
        <v>75</v>
      </c>
      <c r="CJ102" s="8">
        <v>76</v>
      </c>
      <c r="CK102" s="8">
        <v>77</v>
      </c>
      <c r="CL102" s="8">
        <v>78</v>
      </c>
      <c r="CM102" s="8">
        <v>79</v>
      </c>
      <c r="CN102" s="8">
        <v>80</v>
      </c>
      <c r="CO102" s="8">
        <v>81</v>
      </c>
      <c r="CP102" s="8">
        <v>82</v>
      </c>
      <c r="CQ102" s="8">
        <v>83</v>
      </c>
      <c r="CR102" s="8">
        <v>84</v>
      </c>
      <c r="CS102" s="8">
        <v>85</v>
      </c>
      <c r="CT102" s="8">
        <v>86</v>
      </c>
      <c r="CU102" s="8">
        <v>87</v>
      </c>
      <c r="CV102" s="8">
        <v>88</v>
      </c>
      <c r="CW102" s="8">
        <v>89</v>
      </c>
      <c r="CX102" s="8">
        <v>90</v>
      </c>
      <c r="CY102" s="8">
        <v>91</v>
      </c>
      <c r="CZ102" s="8">
        <v>92</v>
      </c>
      <c r="DA102" s="8">
        <v>93</v>
      </c>
      <c r="DB102" s="8">
        <v>94</v>
      </c>
      <c r="DC102" s="8">
        <v>95</v>
      </c>
      <c r="DD102" s="8">
        <v>96</v>
      </c>
      <c r="DE102" s="8">
        <v>97</v>
      </c>
      <c r="DF102" s="8">
        <v>98</v>
      </c>
      <c r="DG102" s="8">
        <v>99</v>
      </c>
      <c r="DH102" s="8">
        <v>100</v>
      </c>
    </row>
    <row r="103" spans="3:112" x14ac:dyDescent="0.25">
      <c r="C103" s="41"/>
      <c r="D103" s="44" t="s">
        <v>49</v>
      </c>
      <c r="K103" s="6"/>
      <c r="L103" s="8"/>
      <c r="M103" s="8"/>
      <c r="N103" s="8"/>
    </row>
    <row r="104" spans="3:112" x14ac:dyDescent="0.25">
      <c r="D104" s="44"/>
      <c r="K104" s="6" t="s">
        <v>50</v>
      </c>
      <c r="L104" s="45">
        <f>+L102*$L$97</f>
        <v>0</v>
      </c>
      <c r="M104" s="45">
        <f>+M102*$L$97</f>
        <v>5.0000000000000002E-5</v>
      </c>
      <c r="N104" s="45">
        <f t="shared" ref="N104:BY104" si="0">+N102*$L$97</f>
        <v>1E-4</v>
      </c>
      <c r="O104" s="45">
        <f t="shared" si="0"/>
        <v>1.5000000000000001E-4</v>
      </c>
      <c r="P104" s="45">
        <f t="shared" si="0"/>
        <v>2.0000000000000001E-4</v>
      </c>
      <c r="Q104" s="45">
        <f t="shared" si="0"/>
        <v>2.5000000000000001E-4</v>
      </c>
      <c r="R104" s="45">
        <f t="shared" si="0"/>
        <v>3.0000000000000003E-4</v>
      </c>
      <c r="S104" s="45">
        <f t="shared" si="0"/>
        <v>3.5E-4</v>
      </c>
      <c r="T104" s="45">
        <f t="shared" si="0"/>
        <v>4.0000000000000002E-4</v>
      </c>
      <c r="U104" s="45">
        <f t="shared" si="0"/>
        <v>4.5000000000000004E-4</v>
      </c>
      <c r="V104" s="45">
        <f t="shared" si="0"/>
        <v>5.0000000000000001E-4</v>
      </c>
      <c r="W104" s="45">
        <f t="shared" si="0"/>
        <v>5.5000000000000003E-4</v>
      </c>
      <c r="X104" s="45">
        <f t="shared" si="0"/>
        <v>6.0000000000000006E-4</v>
      </c>
      <c r="Y104" s="45">
        <f t="shared" si="0"/>
        <v>6.5000000000000008E-4</v>
      </c>
      <c r="Z104" s="45">
        <f t="shared" si="0"/>
        <v>6.9999999999999999E-4</v>
      </c>
      <c r="AA104" s="45">
        <f t="shared" si="0"/>
        <v>7.5000000000000002E-4</v>
      </c>
      <c r="AB104" s="45">
        <f t="shared" si="0"/>
        <v>8.0000000000000004E-4</v>
      </c>
      <c r="AC104" s="45">
        <f t="shared" si="0"/>
        <v>8.5000000000000006E-4</v>
      </c>
      <c r="AD104" s="45">
        <f t="shared" si="0"/>
        <v>9.0000000000000008E-4</v>
      </c>
      <c r="AE104" s="45">
        <f t="shared" si="0"/>
        <v>9.5E-4</v>
      </c>
      <c r="AF104" s="45">
        <f t="shared" si="0"/>
        <v>1E-3</v>
      </c>
      <c r="AG104" s="45">
        <f t="shared" si="0"/>
        <v>1.0500000000000002E-3</v>
      </c>
      <c r="AH104" s="45">
        <f t="shared" si="0"/>
        <v>1.1000000000000001E-3</v>
      </c>
      <c r="AI104" s="45">
        <f t="shared" si="0"/>
        <v>1.15E-3</v>
      </c>
      <c r="AJ104" s="45">
        <f t="shared" si="0"/>
        <v>1.2000000000000001E-3</v>
      </c>
      <c r="AK104" s="45">
        <f t="shared" si="0"/>
        <v>1.25E-3</v>
      </c>
      <c r="AL104" s="45">
        <f t="shared" si="0"/>
        <v>1.3000000000000002E-3</v>
      </c>
      <c r="AM104" s="45">
        <f t="shared" si="0"/>
        <v>1.3500000000000001E-3</v>
      </c>
      <c r="AN104" s="45">
        <f t="shared" si="0"/>
        <v>1.4E-3</v>
      </c>
      <c r="AO104" s="45">
        <f t="shared" si="0"/>
        <v>1.4500000000000001E-3</v>
      </c>
      <c r="AP104" s="45">
        <f t="shared" si="0"/>
        <v>1.5E-3</v>
      </c>
      <c r="AQ104" s="45">
        <f t="shared" si="0"/>
        <v>1.5500000000000002E-3</v>
      </c>
      <c r="AR104" s="45">
        <f t="shared" si="0"/>
        <v>1.6000000000000001E-3</v>
      </c>
      <c r="AS104" s="45">
        <f t="shared" si="0"/>
        <v>1.65E-3</v>
      </c>
      <c r="AT104" s="45">
        <f t="shared" si="0"/>
        <v>1.7000000000000001E-3</v>
      </c>
      <c r="AU104" s="45">
        <f t="shared" si="0"/>
        <v>1.75E-3</v>
      </c>
      <c r="AV104" s="45">
        <f t="shared" si="0"/>
        <v>1.8000000000000002E-3</v>
      </c>
      <c r="AW104" s="45">
        <f t="shared" si="0"/>
        <v>1.8500000000000001E-3</v>
      </c>
      <c r="AX104" s="45">
        <f t="shared" si="0"/>
        <v>1.9E-3</v>
      </c>
      <c r="AY104" s="45">
        <f t="shared" si="0"/>
        <v>1.9500000000000001E-3</v>
      </c>
      <c r="AZ104" s="45">
        <f t="shared" si="0"/>
        <v>2E-3</v>
      </c>
      <c r="BA104" s="45">
        <f t="shared" si="0"/>
        <v>2.0500000000000002E-3</v>
      </c>
      <c r="BB104" s="45">
        <f t="shared" si="0"/>
        <v>2.1000000000000003E-3</v>
      </c>
      <c r="BC104" s="45">
        <f t="shared" si="0"/>
        <v>2.15E-3</v>
      </c>
      <c r="BD104" s="45">
        <f t="shared" si="0"/>
        <v>2.2000000000000001E-3</v>
      </c>
      <c r="BE104" s="45">
        <f t="shared" si="0"/>
        <v>2.2500000000000003E-3</v>
      </c>
      <c r="BF104" s="45">
        <f t="shared" si="0"/>
        <v>2.3E-3</v>
      </c>
      <c r="BG104" s="45">
        <f t="shared" si="0"/>
        <v>2.3500000000000001E-3</v>
      </c>
      <c r="BH104" s="45">
        <f t="shared" si="0"/>
        <v>2.4000000000000002E-3</v>
      </c>
      <c r="BI104" s="45">
        <f t="shared" si="0"/>
        <v>2.4499999999999999E-3</v>
      </c>
      <c r="BJ104" s="45">
        <f t="shared" si="0"/>
        <v>2.5000000000000001E-3</v>
      </c>
      <c r="BK104" s="45">
        <f t="shared" si="0"/>
        <v>2.5500000000000002E-3</v>
      </c>
      <c r="BL104" s="45">
        <f t="shared" si="0"/>
        <v>2.6000000000000003E-3</v>
      </c>
      <c r="BM104" s="45">
        <f t="shared" si="0"/>
        <v>2.65E-3</v>
      </c>
      <c r="BN104" s="45">
        <f t="shared" si="0"/>
        <v>2.7000000000000001E-3</v>
      </c>
      <c r="BO104" s="45">
        <f t="shared" si="0"/>
        <v>2.7500000000000003E-3</v>
      </c>
      <c r="BP104" s="45">
        <f t="shared" si="0"/>
        <v>2.8E-3</v>
      </c>
      <c r="BQ104" s="45">
        <f t="shared" si="0"/>
        <v>2.8500000000000001E-3</v>
      </c>
      <c r="BR104" s="45">
        <f t="shared" si="0"/>
        <v>2.9000000000000002E-3</v>
      </c>
      <c r="BS104" s="45">
        <f t="shared" si="0"/>
        <v>2.9499999999999999E-3</v>
      </c>
      <c r="BT104" s="45">
        <f t="shared" si="0"/>
        <v>3.0000000000000001E-3</v>
      </c>
      <c r="BU104" s="45">
        <f t="shared" si="0"/>
        <v>3.0500000000000002E-3</v>
      </c>
      <c r="BV104" s="45">
        <f t="shared" si="0"/>
        <v>3.1000000000000003E-3</v>
      </c>
      <c r="BW104" s="45">
        <f t="shared" si="0"/>
        <v>3.15E-3</v>
      </c>
      <c r="BX104" s="45">
        <f t="shared" si="0"/>
        <v>3.2000000000000002E-3</v>
      </c>
      <c r="BY104" s="45">
        <f t="shared" si="0"/>
        <v>3.2500000000000003E-3</v>
      </c>
      <c r="BZ104" s="45">
        <f t="shared" ref="BZ104:DG104" si="1">+BZ102*$L$97</f>
        <v>3.3E-3</v>
      </c>
      <c r="CA104" s="45">
        <f t="shared" si="1"/>
        <v>3.3500000000000001E-3</v>
      </c>
      <c r="CB104" s="45">
        <f t="shared" si="1"/>
        <v>3.4000000000000002E-3</v>
      </c>
      <c r="CC104" s="45">
        <f t="shared" si="1"/>
        <v>3.4500000000000004E-3</v>
      </c>
      <c r="CD104" s="45">
        <f t="shared" si="1"/>
        <v>3.5000000000000001E-3</v>
      </c>
      <c r="CE104" s="45">
        <f t="shared" si="1"/>
        <v>3.5500000000000002E-3</v>
      </c>
      <c r="CF104" s="45">
        <f t="shared" si="1"/>
        <v>3.6000000000000003E-3</v>
      </c>
      <c r="CG104" s="45">
        <f t="shared" si="1"/>
        <v>3.65E-3</v>
      </c>
      <c r="CH104" s="45">
        <f t="shared" si="1"/>
        <v>3.7000000000000002E-3</v>
      </c>
      <c r="CI104" s="45">
        <f t="shared" si="1"/>
        <v>3.7500000000000003E-3</v>
      </c>
      <c r="CJ104" s="45">
        <f t="shared" si="1"/>
        <v>3.8E-3</v>
      </c>
      <c r="CK104" s="45">
        <f t="shared" si="1"/>
        <v>3.8500000000000001E-3</v>
      </c>
      <c r="CL104" s="45">
        <f t="shared" si="1"/>
        <v>3.9000000000000003E-3</v>
      </c>
      <c r="CM104" s="45">
        <f t="shared" si="1"/>
        <v>3.9500000000000004E-3</v>
      </c>
      <c r="CN104" s="45">
        <f t="shared" si="1"/>
        <v>4.0000000000000001E-3</v>
      </c>
      <c r="CO104" s="45">
        <f t="shared" si="1"/>
        <v>4.0499999999999998E-3</v>
      </c>
      <c r="CP104" s="45">
        <f t="shared" si="1"/>
        <v>4.1000000000000003E-3</v>
      </c>
      <c r="CQ104" s="45">
        <f t="shared" si="1"/>
        <v>4.15E-3</v>
      </c>
      <c r="CR104" s="45">
        <f t="shared" si="1"/>
        <v>4.2000000000000006E-3</v>
      </c>
      <c r="CS104" s="45">
        <f t="shared" si="1"/>
        <v>4.2500000000000003E-3</v>
      </c>
      <c r="CT104" s="45">
        <f t="shared" si="1"/>
        <v>4.3E-3</v>
      </c>
      <c r="CU104" s="45">
        <f t="shared" si="1"/>
        <v>4.3500000000000006E-3</v>
      </c>
      <c r="CV104" s="45">
        <f t="shared" si="1"/>
        <v>4.4000000000000003E-3</v>
      </c>
      <c r="CW104" s="45">
        <f t="shared" si="1"/>
        <v>4.45E-3</v>
      </c>
      <c r="CX104" s="45">
        <f t="shared" si="1"/>
        <v>4.5000000000000005E-3</v>
      </c>
      <c r="CY104" s="45">
        <f t="shared" si="1"/>
        <v>4.5500000000000002E-3</v>
      </c>
      <c r="CZ104" s="45">
        <f t="shared" si="1"/>
        <v>4.5999999999999999E-3</v>
      </c>
      <c r="DA104" s="45">
        <f t="shared" si="1"/>
        <v>4.6500000000000005E-3</v>
      </c>
      <c r="DB104" s="45">
        <f t="shared" si="1"/>
        <v>4.7000000000000002E-3</v>
      </c>
      <c r="DC104" s="45">
        <f t="shared" si="1"/>
        <v>4.7499999999999999E-3</v>
      </c>
      <c r="DD104" s="45">
        <f t="shared" si="1"/>
        <v>4.8000000000000004E-3</v>
      </c>
      <c r="DE104" s="45">
        <f t="shared" si="1"/>
        <v>4.8500000000000001E-3</v>
      </c>
      <c r="DF104" s="45">
        <f t="shared" si="1"/>
        <v>4.8999999999999998E-3</v>
      </c>
      <c r="DG104" s="45">
        <f t="shared" si="1"/>
        <v>4.9500000000000004E-3</v>
      </c>
      <c r="DH104" s="45">
        <f>+L95</f>
        <v>5.0000000000000001E-3</v>
      </c>
    </row>
    <row r="105" spans="3:112" x14ac:dyDescent="0.25">
      <c r="K105" s="6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</row>
    <row r="106" spans="3:112" x14ac:dyDescent="0.25">
      <c r="C106" s="46"/>
      <c r="D106" s="44"/>
      <c r="K106" s="6" t="s">
        <v>51</v>
      </c>
      <c r="L106" s="45">
        <f>$L$93-(($L$93^2-L104^2)^0.5)</f>
        <v>0</v>
      </c>
      <c r="M106" s="45">
        <f>$L$93-(($L$93^2-M104^2)^0.5)</f>
        <v>6.9444450190303542E-10</v>
      </c>
      <c r="N106" s="45">
        <f t="shared" ref="N106:BY106" si="2">$L$93-(($L$93^2-N104^2)^0.5)</f>
        <v>2.7777777855675367E-9</v>
      </c>
      <c r="O106" s="45">
        <f t="shared" si="2"/>
        <v>6.2500000730381089E-9</v>
      </c>
      <c r="P106" s="45">
        <f t="shared" si="2"/>
        <v>1.1111111142270147E-8</v>
      </c>
      <c r="Q106" s="45">
        <f t="shared" si="2"/>
        <v>1.7361111215308256E-8</v>
      </c>
      <c r="R106" s="45">
        <f t="shared" si="2"/>
        <v>2.5000000070107831E-8</v>
      </c>
      <c r="S106" s="45">
        <f t="shared" si="2"/>
        <v>3.4027778150758081E-8</v>
      </c>
      <c r="T106" s="45">
        <f t="shared" si="2"/>
        <v>4.4444445013169798E-8</v>
      </c>
      <c r="U106" s="45">
        <f t="shared" si="2"/>
        <v>5.6250000879387585E-8</v>
      </c>
      <c r="V106" s="45">
        <f t="shared" si="2"/>
        <v>6.9444445749411443E-8</v>
      </c>
      <c r="W106" s="45">
        <f t="shared" si="2"/>
        <v>8.4027779845285977E-8</v>
      </c>
      <c r="X106" s="45">
        <f t="shared" si="2"/>
        <v>1.0000000272292198E-7</v>
      </c>
      <c r="Y106" s="45">
        <f t="shared" si="2"/>
        <v>1.1736111482640865E-7</v>
      </c>
      <c r="Z106" s="45">
        <f t="shared" si="2"/>
        <v>1.3611111637779061E-7</v>
      </c>
      <c r="AA106" s="45">
        <f t="shared" si="2"/>
        <v>1.5625000671093403E-7</v>
      </c>
      <c r="AB106" s="45">
        <f t="shared" si="2"/>
        <v>1.7777778649197273E-7</v>
      </c>
      <c r="AC106" s="45">
        <f t="shared" si="2"/>
        <v>2.0069445549886211E-7</v>
      </c>
      <c r="AD106" s="45">
        <f t="shared" si="2"/>
        <v>2.2500001395364677E-7</v>
      </c>
      <c r="AE106" s="45">
        <f t="shared" si="2"/>
        <v>2.5069446185632671E-7</v>
      </c>
      <c r="AF106" s="45">
        <f t="shared" si="2"/>
        <v>2.7777779920690193E-7</v>
      </c>
      <c r="AG106" s="45">
        <f t="shared" si="2"/>
        <v>3.0625002600537243E-7</v>
      </c>
      <c r="AH106" s="45">
        <f t="shared" si="2"/>
        <v>3.3611114247378282E-7</v>
      </c>
      <c r="AI106" s="45">
        <f t="shared" si="2"/>
        <v>3.6736114861213309E-7</v>
      </c>
      <c r="AJ106" s="45">
        <f t="shared" si="2"/>
        <v>4.0000004442042325E-7</v>
      </c>
      <c r="AK106" s="45">
        <f t="shared" si="2"/>
        <v>4.340278301206979E-7</v>
      </c>
      <c r="AL106" s="45">
        <f t="shared" si="2"/>
        <v>4.6944450571295704E-7</v>
      </c>
      <c r="AM106" s="45">
        <f t="shared" si="2"/>
        <v>5.0625007119720067E-7</v>
      </c>
      <c r="AN106" s="45">
        <f t="shared" si="2"/>
        <v>5.4444452679547339E-7</v>
      </c>
      <c r="AO106" s="45">
        <f t="shared" si="2"/>
        <v>5.8402787250777521E-7</v>
      </c>
      <c r="AP106" s="45">
        <f t="shared" si="2"/>
        <v>6.2500010855615074E-7</v>
      </c>
      <c r="AQ106" s="45">
        <f t="shared" si="2"/>
        <v>6.6736123471855535E-7</v>
      </c>
      <c r="AR106" s="45">
        <f t="shared" si="2"/>
        <v>7.1111125166112288E-7</v>
      </c>
      <c r="AS106" s="45">
        <f t="shared" si="2"/>
        <v>7.5625015893976411E-7</v>
      </c>
      <c r="AT106" s="45">
        <f t="shared" si="2"/>
        <v>8.0277795677652364E-7</v>
      </c>
      <c r="AU106" s="45">
        <f t="shared" si="2"/>
        <v>8.5069464539344608E-7</v>
      </c>
      <c r="AV106" s="45">
        <f t="shared" si="2"/>
        <v>9.0000022501257604E-7</v>
      </c>
      <c r="AW106" s="45">
        <f t="shared" si="2"/>
        <v>9.5069469541186891E-7</v>
      </c>
      <c r="AX106" s="45">
        <f t="shared" si="2"/>
        <v>1.0027780570354139E-6</v>
      </c>
      <c r="AY106" s="45">
        <f t="shared" si="2"/>
        <v>1.056250309883211E-6</v>
      </c>
      <c r="AZ106" s="45">
        <f t="shared" si="2"/>
        <v>1.1111114539552602E-6</v>
      </c>
      <c r="BA106" s="45">
        <f t="shared" si="2"/>
        <v>1.1673614896956508E-6</v>
      </c>
      <c r="BB106" s="45">
        <f t="shared" si="2"/>
        <v>1.2250004168823381E-6</v>
      </c>
      <c r="BC106" s="45">
        <f t="shared" si="2"/>
        <v>1.2840282357373667E-6</v>
      </c>
      <c r="BD106" s="45">
        <f t="shared" si="2"/>
        <v>1.3444449464827812E-6</v>
      </c>
      <c r="BE106" s="45">
        <f t="shared" si="2"/>
        <v>1.4062505493406263E-6</v>
      </c>
      <c r="BF106" s="45">
        <f t="shared" si="2"/>
        <v>1.4694450440888573E-6</v>
      </c>
      <c r="BG106" s="45">
        <f t="shared" si="2"/>
        <v>1.5340284313936081E-6</v>
      </c>
      <c r="BH106" s="45">
        <f t="shared" si="2"/>
        <v>1.600000711032834E-6</v>
      </c>
      <c r="BI106" s="45">
        <f t="shared" si="2"/>
        <v>1.6673618834506243E-6</v>
      </c>
      <c r="BJ106" s="45">
        <f t="shared" si="2"/>
        <v>1.7361119484249343E-6</v>
      </c>
      <c r="BK106" s="45">
        <f t="shared" si="2"/>
        <v>1.8062509061778087E-6</v>
      </c>
      <c r="BL106" s="45">
        <f t="shared" si="2"/>
        <v>1.8777787573753812E-6</v>
      </c>
      <c r="BM106" s="45">
        <f t="shared" si="2"/>
        <v>1.9506955015735628E-6</v>
      </c>
      <c r="BN106" s="45">
        <f t="shared" si="2"/>
        <v>2.0250011389943978E-6</v>
      </c>
      <c r="BO106" s="45">
        <f t="shared" si="2"/>
        <v>2.1006956703040203E-6</v>
      </c>
      <c r="BP106" s="45">
        <f t="shared" si="2"/>
        <v>2.1777790950583409E-6</v>
      </c>
      <c r="BQ106" s="45">
        <f t="shared" si="2"/>
        <v>2.2562514141455381E-6</v>
      </c>
      <c r="BR106" s="45">
        <f t="shared" si="2"/>
        <v>2.3361126271215227E-6</v>
      </c>
      <c r="BS106" s="45">
        <f t="shared" si="2"/>
        <v>2.4173627344303839E-6</v>
      </c>
      <c r="BT106" s="45">
        <f t="shared" si="2"/>
        <v>2.5000017360721216E-6</v>
      </c>
      <c r="BU106" s="45">
        <f t="shared" si="2"/>
        <v>2.5840296324908252E-6</v>
      </c>
      <c r="BV106" s="45">
        <f t="shared" si="2"/>
        <v>2.6694464239085391E-6</v>
      </c>
      <c r="BW106" s="45">
        <f t="shared" si="2"/>
        <v>2.7562521101032189E-6</v>
      </c>
      <c r="BX106" s="45">
        <f t="shared" si="2"/>
        <v>2.8444466919630429E-6</v>
      </c>
      <c r="BY106" s="45">
        <f t="shared" si="2"/>
        <v>2.9340301690439219E-6</v>
      </c>
      <c r="BZ106" s="45">
        <f t="shared" ref="BZ106:DH106" si="3">$L$93-(($L$93^2-BZ104^2)^0.5)</f>
        <v>3.0250025417899451E-6</v>
      </c>
      <c r="CA106" s="45">
        <f t="shared" si="3"/>
        <v>3.1173638104231571E-6</v>
      </c>
      <c r="CB106" s="45">
        <f t="shared" si="3"/>
        <v>3.2111139753876472E-6</v>
      </c>
      <c r="CC106" s="45">
        <f t="shared" si="3"/>
        <v>3.3062530364613707E-6</v>
      </c>
      <c r="CD106" s="45">
        <f t="shared" si="3"/>
        <v>3.4027809940884168E-6</v>
      </c>
      <c r="CE106" s="45">
        <f t="shared" si="3"/>
        <v>3.5006978484908302E-6</v>
      </c>
      <c r="CF106" s="45">
        <f t="shared" si="3"/>
        <v>3.6000035998906554E-6</v>
      </c>
      <c r="CG106" s="45">
        <f t="shared" si="3"/>
        <v>3.7006982487319817E-6</v>
      </c>
      <c r="CH106" s="45">
        <f t="shared" si="3"/>
        <v>3.8027817947927645E-6</v>
      </c>
      <c r="CI106" s="45">
        <f t="shared" si="3"/>
        <v>3.9062542385170929E-6</v>
      </c>
      <c r="CJ106" s="45">
        <f t="shared" si="3"/>
        <v>4.0111155803490561E-6</v>
      </c>
      <c r="CK106" s="45">
        <f t="shared" si="3"/>
        <v>4.1173658200666097E-6</v>
      </c>
      <c r="CL106" s="45">
        <f t="shared" si="3"/>
        <v>4.2250049585579319E-6</v>
      </c>
      <c r="CM106" s="45">
        <f t="shared" si="3"/>
        <v>4.3340329956009782E-6</v>
      </c>
      <c r="CN106" s="45">
        <f t="shared" si="3"/>
        <v>4.4444499314177932E-6</v>
      </c>
      <c r="CO106" s="45">
        <f t="shared" si="3"/>
        <v>4.5562557664524661E-6</v>
      </c>
      <c r="CP106" s="45">
        <f t="shared" si="3"/>
        <v>4.6694505009270415E-6</v>
      </c>
      <c r="CQ106" s="45">
        <f t="shared" si="3"/>
        <v>4.7840341352856086E-6</v>
      </c>
      <c r="CR106" s="45">
        <f t="shared" si="3"/>
        <v>4.9000066693061228E-6</v>
      </c>
      <c r="CS106" s="45">
        <f t="shared" si="3"/>
        <v>5.0173681038767626E-6</v>
      </c>
      <c r="CT106" s="45">
        <f t="shared" si="3"/>
        <v>5.1361184387754832E-6</v>
      </c>
      <c r="CU106" s="45">
        <f t="shared" si="3"/>
        <v>5.256257674446374E-6</v>
      </c>
      <c r="CV106" s="45">
        <f t="shared" si="3"/>
        <v>5.3777858113335242E-6</v>
      </c>
      <c r="CW106" s="45">
        <f t="shared" si="3"/>
        <v>5.5007028494369337E-6</v>
      </c>
      <c r="CX106" s="45">
        <f t="shared" si="3"/>
        <v>5.6250087889786471E-6</v>
      </c>
      <c r="CY106" s="45">
        <f t="shared" si="3"/>
        <v>5.7507036306247983E-6</v>
      </c>
      <c r="CZ106" s="45">
        <f t="shared" si="3"/>
        <v>5.8777873745974318E-6</v>
      </c>
      <c r="DA106" s="45">
        <f t="shared" si="3"/>
        <v>6.0062600208965478E-6</v>
      </c>
      <c r="DB106" s="45">
        <f t="shared" si="3"/>
        <v>6.1361215699662353E-6</v>
      </c>
      <c r="DC106" s="45">
        <f t="shared" si="3"/>
        <v>6.2673720222505835E-6</v>
      </c>
      <c r="DD106" s="45">
        <f t="shared" si="3"/>
        <v>6.4000113777495926E-6</v>
      </c>
      <c r="DE106" s="45">
        <f t="shared" si="3"/>
        <v>6.5340396371293963E-6</v>
      </c>
      <c r="DF106" s="45">
        <f t="shared" si="3"/>
        <v>6.6694568003899946E-6</v>
      </c>
      <c r="DG106" s="45">
        <f t="shared" si="3"/>
        <v>6.8062628681975212E-6</v>
      </c>
      <c r="DH106" s="45">
        <f t="shared" si="3"/>
        <v>6.9444578403299317E-6</v>
      </c>
    </row>
    <row r="107" spans="3:112" x14ac:dyDescent="0.25">
      <c r="C107" s="46"/>
      <c r="D107" s="44"/>
      <c r="K107" s="6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</row>
    <row r="108" spans="3:112" x14ac:dyDescent="0.25">
      <c r="C108" s="46"/>
      <c r="D108" s="44"/>
      <c r="K108" s="6" t="s">
        <v>52</v>
      </c>
      <c r="L108" s="45">
        <f>+L95</f>
        <v>5.0000000000000001E-3</v>
      </c>
      <c r="M108" s="45">
        <f>+($L$95^2-M104^2)^0.5</f>
        <v>4.999749993749688E-3</v>
      </c>
      <c r="N108" s="45">
        <f t="shared" ref="N108:BY108" si="4">+($L$95^2-N104^2)^0.5</f>
        <v>4.9989998999799947E-3</v>
      </c>
      <c r="O108" s="45">
        <f t="shared" si="4"/>
        <v>4.9977494935220593E-3</v>
      </c>
      <c r="P108" s="45">
        <f t="shared" si="4"/>
        <v>4.9959983987187184E-3</v>
      </c>
      <c r="Q108" s="45">
        <f t="shared" si="4"/>
        <v>4.993746088859545E-3</v>
      </c>
      <c r="R108" s="45">
        <f t="shared" si="4"/>
        <v>4.9909918853871119E-3</v>
      </c>
      <c r="S108" s="45">
        <f t="shared" si="4"/>
        <v>4.9877349568717057E-3</v>
      </c>
      <c r="T108" s="45">
        <f t="shared" si="4"/>
        <v>4.9839743177508451E-3</v>
      </c>
      <c r="U108" s="45">
        <f t="shared" si="4"/>
        <v>4.9797088268291349E-3</v>
      </c>
      <c r="V108" s="45">
        <f t="shared" si="4"/>
        <v>4.9749371855330998E-3</v>
      </c>
      <c r="W108" s="45">
        <f t="shared" si="4"/>
        <v>4.9696579359147048E-3</v>
      </c>
      <c r="X108" s="45">
        <f t="shared" si="4"/>
        <v>4.9638694583963427E-3</v>
      </c>
      <c r="Y108" s="45">
        <f t="shared" si="4"/>
        <v>4.9575699692490476E-3</v>
      </c>
      <c r="Z108" s="45">
        <f t="shared" si="4"/>
        <v>4.9507575177946258E-3</v>
      </c>
      <c r="AA108" s="45">
        <f t="shared" si="4"/>
        <v>4.9434299833212968E-3</v>
      </c>
      <c r="AB108" s="45">
        <f t="shared" si="4"/>
        <v>4.9355850717012267E-3</v>
      </c>
      <c r="AC108" s="45">
        <f t="shared" si="4"/>
        <v>4.9272203116970531E-3</v>
      </c>
      <c r="AD108" s="45">
        <f t="shared" si="4"/>
        <v>4.9183330509431755E-3</v>
      </c>
      <c r="AE108" s="45">
        <f t="shared" si="4"/>
        <v>4.9089204515860713E-3</v>
      </c>
      <c r="AF108" s="45">
        <f t="shared" si="4"/>
        <v>4.8989794855663566E-3</v>
      </c>
      <c r="AG108" s="45">
        <f t="shared" si="4"/>
        <v>4.8885069295235735E-3</v>
      </c>
      <c r="AH108" s="45">
        <f t="shared" si="4"/>
        <v>4.8774993593028795E-3</v>
      </c>
      <c r="AI108" s="45">
        <f t="shared" si="4"/>
        <v>4.8659531440407439E-3</v>
      </c>
      <c r="AJ108" s="45">
        <f t="shared" si="4"/>
        <v>4.8538644398046392E-3</v>
      </c>
      <c r="AK108" s="45">
        <f t="shared" si="4"/>
        <v>4.8412291827592711E-3</v>
      </c>
      <c r="AL108" s="45">
        <f t="shared" si="4"/>
        <v>4.8280430818293243E-3</v>
      </c>
      <c r="AM108" s="45">
        <f t="shared" si="4"/>
        <v>4.8143016108258109E-3</v>
      </c>
      <c r="AN108" s="45">
        <f t="shared" si="4"/>
        <v>4.8000000000000004E-3</v>
      </c>
      <c r="AO108" s="45">
        <f t="shared" si="4"/>
        <v>4.7851332269854309E-3</v>
      </c>
      <c r="AP108" s="45">
        <f t="shared" si="4"/>
        <v>4.7696960070847281E-3</v>
      </c>
      <c r="AQ108" s="45">
        <f t="shared" si="4"/>
        <v>4.7536827828537319E-3</v>
      </c>
      <c r="AR108" s="45">
        <f t="shared" si="4"/>
        <v>4.7370877129308047E-3</v>
      </c>
      <c r="AS108" s="45">
        <f t="shared" si="4"/>
        <v>4.719904660054057E-3</v>
      </c>
      <c r="AT108" s="45">
        <f t="shared" si="4"/>
        <v>4.7021271782034992E-3</v>
      </c>
      <c r="AU108" s="45">
        <f t="shared" si="4"/>
        <v>4.6837484987987989E-3</v>
      </c>
      <c r="AV108" s="45">
        <f t="shared" si="4"/>
        <v>4.6647615158762409E-3</v>
      </c>
      <c r="AW108" s="45">
        <f t="shared" si="4"/>
        <v>4.6451587701606071E-3</v>
      </c>
      <c r="AX108" s="45">
        <f t="shared" si="4"/>
        <v>4.624932431938871E-3</v>
      </c>
      <c r="AY108" s="45">
        <f t="shared" si="4"/>
        <v>4.6040742826327207E-3</v>
      </c>
      <c r="AZ108" s="45">
        <f t="shared" si="4"/>
        <v>4.5825756949558405E-3</v>
      </c>
      <c r="BA108" s="45">
        <f t="shared" si="4"/>
        <v>4.5604276115294275E-3</v>
      </c>
      <c r="BB108" s="45">
        <f t="shared" si="4"/>
        <v>4.5376205218153713E-3</v>
      </c>
      <c r="BC108" s="45">
        <f t="shared" si="4"/>
        <v>4.5141444372106656E-3</v>
      </c>
      <c r="BD108" s="45">
        <f t="shared" si="4"/>
        <v>4.4899888641287298E-3</v>
      </c>
      <c r="BE108" s="45">
        <f t="shared" si="4"/>
        <v>4.4651427748729376E-3</v>
      </c>
      <c r="BF108" s="45">
        <f t="shared" si="4"/>
        <v>4.4395945760846225E-3</v>
      </c>
      <c r="BG108" s="45">
        <f t="shared" si="4"/>
        <v>4.4133320745214722E-3</v>
      </c>
      <c r="BH108" s="45">
        <f t="shared" si="4"/>
        <v>4.386342439892262E-3</v>
      </c>
      <c r="BI108" s="45">
        <f t="shared" si="4"/>
        <v>4.3586121644395024E-3</v>
      </c>
      <c r="BJ108" s="45">
        <f t="shared" si="4"/>
        <v>4.3301270189221933E-3</v>
      </c>
      <c r="BK108" s="45">
        <f t="shared" si="4"/>
        <v>4.3008720046055779E-3</v>
      </c>
      <c r="BL108" s="45">
        <f t="shared" si="4"/>
        <v>4.2708313008125243E-3</v>
      </c>
      <c r="BM108" s="45">
        <f t="shared" si="4"/>
        <v>4.2399882075307713E-3</v>
      </c>
      <c r="BN108" s="45">
        <f t="shared" si="4"/>
        <v>4.2083250825001627E-3</v>
      </c>
      <c r="BO108" s="45">
        <f t="shared" si="4"/>
        <v>4.1758232721225167E-3</v>
      </c>
      <c r="BP108" s="45">
        <f t="shared" si="4"/>
        <v>4.1424630354415957E-3</v>
      </c>
      <c r="BQ108" s="45">
        <f t="shared" si="4"/>
        <v>4.1082234603292949E-3</v>
      </c>
      <c r="BR108" s="45">
        <f t="shared" si="4"/>
        <v>4.0730823708832603E-3</v>
      </c>
      <c r="BS108" s="45">
        <f t="shared" si="4"/>
        <v>4.0370162248868904E-3</v>
      </c>
      <c r="BT108" s="45">
        <f t="shared" si="4"/>
        <v>4.0000000000000001E-3</v>
      </c>
      <c r="BU108" s="45">
        <f t="shared" si="4"/>
        <v>3.9620070671315061E-3</v>
      </c>
      <c r="BV108" s="45">
        <f t="shared" si="4"/>
        <v>3.923009049186606E-3</v>
      </c>
      <c r="BW108" s="45">
        <f t="shared" si="4"/>
        <v>3.8829756630707848E-3</v>
      </c>
      <c r="BX108" s="45">
        <f t="shared" si="4"/>
        <v>3.8418745424597094E-3</v>
      </c>
      <c r="BY108" s="45">
        <f t="shared" si="4"/>
        <v>3.7996710383926659E-3</v>
      </c>
      <c r="BZ108" s="45">
        <f t="shared" ref="BZ108:DH108" si="5">+($L$95^2-BZ104^2)^0.5</f>
        <v>3.7563279941985901E-3</v>
      </c>
      <c r="CA108" s="45">
        <f t="shared" si="5"/>
        <v>3.7118054905934928E-3</v>
      </c>
      <c r="CB108" s="45">
        <f t="shared" si="5"/>
        <v>3.6660605559646719E-3</v>
      </c>
      <c r="CC108" s="45">
        <f t="shared" si="5"/>
        <v>3.6190468358395138E-3</v>
      </c>
      <c r="CD108" s="45">
        <f t="shared" si="5"/>
        <v>3.5707142142714248E-3</v>
      </c>
      <c r="CE108" s="45">
        <f t="shared" si="5"/>
        <v>3.5210083782916506E-3</v>
      </c>
      <c r="CF108" s="45">
        <f t="shared" si="5"/>
        <v>3.4698703145794943E-3</v>
      </c>
      <c r="CG108" s="45">
        <f t="shared" si="5"/>
        <v>3.4172357249683556E-3</v>
      </c>
      <c r="CH108" s="45">
        <f t="shared" si="5"/>
        <v>3.3630343441600472E-3</v>
      </c>
      <c r="CI108" s="45">
        <f t="shared" si="5"/>
        <v>3.307189138830738E-3</v>
      </c>
      <c r="CJ108" s="45">
        <f t="shared" si="5"/>
        <v>3.2496153618543841E-3</v>
      </c>
      <c r="CK108" s="45">
        <f t="shared" si="5"/>
        <v>3.190219428189854E-3</v>
      </c>
      <c r="CL108" s="45">
        <f t="shared" si="5"/>
        <v>3.128897569432403E-3</v>
      </c>
      <c r="CM108" s="45">
        <f t="shared" si="5"/>
        <v>3.0655342111938662E-3</v>
      </c>
      <c r="CN108" s="45">
        <f t="shared" si="5"/>
        <v>3.0000000000000005E-3</v>
      </c>
      <c r="CO108" s="45">
        <f t="shared" si="5"/>
        <v>2.9321493822791504E-3</v>
      </c>
      <c r="CP108" s="45">
        <f t="shared" si="5"/>
        <v>2.8618176042508364E-3</v>
      </c>
      <c r="CQ108" s="45">
        <f t="shared" si="5"/>
        <v>2.7888169534768682E-3</v>
      </c>
      <c r="CR108" s="45">
        <f t="shared" si="5"/>
        <v>2.7129319932501068E-3</v>
      </c>
      <c r="CS108" s="45">
        <f t="shared" si="5"/>
        <v>2.6339134382131844E-3</v>
      </c>
      <c r="CT108" s="45">
        <f t="shared" si="5"/>
        <v>2.5514701644346149E-3</v>
      </c>
      <c r="CU108" s="45">
        <f t="shared" si="5"/>
        <v>2.4652586071242095E-3</v>
      </c>
      <c r="CV108" s="45">
        <f t="shared" si="5"/>
        <v>2.3748684174075834E-3</v>
      </c>
      <c r="CW108" s="45">
        <f t="shared" si="5"/>
        <v>2.2798026230356002E-3</v>
      </c>
      <c r="CX108" s="45">
        <f t="shared" si="5"/>
        <v>2.1794494717703359E-3</v>
      </c>
      <c r="CY108" s="45">
        <f t="shared" si="5"/>
        <v>2.0730412441627884E-3</v>
      </c>
      <c r="CZ108" s="45">
        <f t="shared" si="5"/>
        <v>1.9595917942265427E-3</v>
      </c>
      <c r="DA108" s="45">
        <f t="shared" si="5"/>
        <v>1.8377975949489095E-3</v>
      </c>
      <c r="DB108" s="45">
        <f t="shared" si="5"/>
        <v>1.7058722109231984E-3</v>
      </c>
      <c r="DC108" s="45">
        <f t="shared" si="5"/>
        <v>1.5612494995996E-3</v>
      </c>
      <c r="DD108" s="45">
        <f t="shared" si="5"/>
        <v>1.3999999999999993E-3</v>
      </c>
      <c r="DE108" s="45">
        <f t="shared" si="5"/>
        <v>1.215524578114322E-3</v>
      </c>
      <c r="DF108" s="45">
        <f t="shared" si="5"/>
        <v>9.9498743710662121E-4</v>
      </c>
      <c r="DG108" s="45">
        <f t="shared" si="5"/>
        <v>7.0533679898329173E-4</v>
      </c>
      <c r="DH108" s="45">
        <f t="shared" si="5"/>
        <v>0</v>
      </c>
    </row>
    <row r="109" spans="3:112" x14ac:dyDescent="0.25">
      <c r="C109" s="46"/>
      <c r="D109" s="44"/>
      <c r="K109" s="6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</row>
    <row r="110" spans="3:112" x14ac:dyDescent="0.25">
      <c r="C110" s="46"/>
      <c r="D110" s="44"/>
      <c r="K110" s="42" t="s">
        <v>53</v>
      </c>
      <c r="L110" s="45">
        <v>0</v>
      </c>
      <c r="M110" s="45">
        <f t="shared" ref="M110:BX110" si="6">+$L$97*L108*(M106+L106)/2</f>
        <v>8.6805562737879438E-17</v>
      </c>
      <c r="N110" s="45">
        <f t="shared" si="6"/>
        <v>4.34006084001963E-16</v>
      </c>
      <c r="O110" s="45">
        <f t="shared" si="6"/>
        <v>1.1282465153052809E-15</v>
      </c>
      <c r="P110" s="45">
        <f t="shared" si="6"/>
        <v>2.1691621195821746E-15</v>
      </c>
      <c r="Q110" s="45">
        <f t="shared" si="6"/>
        <v>3.5561794326606253E-15</v>
      </c>
      <c r="R110" s="45">
        <f t="shared" si="6"/>
        <v>5.2885158450322638E-15</v>
      </c>
      <c r="S110" s="45">
        <f t="shared" si="6"/>
        <v>7.365179052819297E-15</v>
      </c>
      <c r="T110" s="45">
        <f t="shared" si="6"/>
        <v>9.7849662654540179E-15</v>
      </c>
      <c r="U110" s="45">
        <f t="shared" si="6"/>
        <v>1.2546463306716453E-14</v>
      </c>
      <c r="V110" s="45">
        <f t="shared" si="6"/>
        <v>1.5648043634020854E-14</v>
      </c>
      <c r="W110" s="45">
        <f t="shared" si="6"/>
        <v>1.9087867051439622E-14</v>
      </c>
      <c r="X110" s="45">
        <f t="shared" si="6"/>
        <v>2.2863878251722011E-14</v>
      </c>
      <c r="Y110" s="45">
        <f t="shared" si="6"/>
        <v>2.6973805321150494E-14</v>
      </c>
      <c r="Z110" s="45">
        <f t="shared" si="6"/>
        <v>3.1415158036412243E-14</v>
      </c>
      <c r="AA110" s="45">
        <f t="shared" si="6"/>
        <v>3.6185225701059591E-14</v>
      </c>
      <c r="AB110" s="45">
        <f t="shared" si="6"/>
        <v>4.1281075204547383E-14</v>
      </c>
      <c r="AC110" s="45">
        <f t="shared" si="6"/>
        <v>4.6699548690581469E-14</v>
      </c>
      <c r="AD110" s="45">
        <f t="shared" si="6"/>
        <v>5.2437260911587565E-14</v>
      </c>
      <c r="AE110" s="45">
        <f t="shared" si="6"/>
        <v>5.849059656318203E-14</v>
      </c>
      <c r="AF110" s="45">
        <f t="shared" si="6"/>
        <v>6.4855707260730404E-14</v>
      </c>
      <c r="AG110" s="45">
        <f t="shared" si="6"/>
        <v>7.1528508367871654E-14</v>
      </c>
      <c r="AH110" s="45">
        <f t="shared" si="6"/>
        <v>7.8504675584180244E-14</v>
      </c>
      <c r="AI110" s="45">
        <f t="shared" si="6"/>
        <v>8.5779641226472105E-14</v>
      </c>
      <c r="AJ110" s="45">
        <f t="shared" si="6"/>
        <v>9.3348590246290594E-14</v>
      </c>
      <c r="AK110" s="45">
        <f t="shared" si="6"/>
        <v>1.0120645605102482E-13</v>
      </c>
      <c r="AL110" s="45">
        <f t="shared" si="6"/>
        <v>1.0934791595133937E-13</v>
      </c>
      <c r="AM110" s="45">
        <f t="shared" si="6"/>
        <v>1.1776738630073692E-13</v>
      </c>
      <c r="AN110" s="45">
        <f t="shared" si="6"/>
        <v>1.2645901739005273E-13</v>
      </c>
      <c r="AO110" s="45">
        <f t="shared" si="6"/>
        <v>1.3541668791638984E-13</v>
      </c>
      <c r="AP110" s="45">
        <f t="shared" si="6"/>
        <v>1.4463399911360261E-13</v>
      </c>
      <c r="AQ110" s="45">
        <f t="shared" si="6"/>
        <v>1.5410426846820054E-13</v>
      </c>
      <c r="AR110" s="45">
        <f t="shared" si="6"/>
        <v>1.6382052312851631E-13</v>
      </c>
      <c r="AS110" s="45">
        <f t="shared" si="6"/>
        <v>1.7377549271465688E-13</v>
      </c>
      <c r="AT110" s="45">
        <f t="shared" si="6"/>
        <v>1.8396160171311508E-13</v>
      </c>
      <c r="AU110" s="45">
        <f t="shared" si="6"/>
        <v>1.9437096152695695E-13</v>
      </c>
      <c r="AV110" s="45">
        <f t="shared" si="6"/>
        <v>2.049953617779741E-13</v>
      </c>
      <c r="AW110" s="45">
        <f t="shared" si="6"/>
        <v>2.1582626106058983E-13</v>
      </c>
      <c r="AX110" s="45">
        <f t="shared" si="6"/>
        <v>2.2685477720750692E-13</v>
      </c>
      <c r="AY110" s="45">
        <f t="shared" si="6"/>
        <v>2.3807167681110198E-13</v>
      </c>
      <c r="AZ110" s="45">
        <f t="shared" si="6"/>
        <v>2.4946736395125495E-13</v>
      </c>
      <c r="BA110" s="45">
        <f t="shared" si="6"/>
        <v>2.610318683297288E-13</v>
      </c>
      <c r="BB110" s="45">
        <f t="shared" si="6"/>
        <v>2.7275483238823615E-13</v>
      </c>
      <c r="BC110" s="45">
        <f t="shared" si="6"/>
        <v>2.846254975987486E-13</v>
      </c>
      <c r="BD110" s="45">
        <f t="shared" si="6"/>
        <v>2.9663268984691244E-13</v>
      </c>
      <c r="BE110" s="45">
        <f t="shared" si="6"/>
        <v>3.0876480362140392E-13</v>
      </c>
      <c r="BF110" s="45">
        <f t="shared" si="6"/>
        <v>3.210097850433901E-13</v>
      </c>
      <c r="BG110" s="45">
        <f t="shared" si="6"/>
        <v>3.3335511377914961E-13</v>
      </c>
      <c r="BH110" s="45">
        <f t="shared" si="6"/>
        <v>3.4578778341889101E-13</v>
      </c>
      <c r="BI110" s="45">
        <f t="shared" si="6"/>
        <v>3.5829428036748212E-13</v>
      </c>
      <c r="BJ110" s="45">
        <f t="shared" si="6"/>
        <v>3.7086056112410841E-13</v>
      </c>
      <c r="BK110" s="45">
        <f t="shared" si="6"/>
        <v>3.8347202768854216E-13</v>
      </c>
      <c r="BL110" s="45">
        <f t="shared" si="6"/>
        <v>3.9611350110281055E-13</v>
      </c>
      <c r="BM110" s="45">
        <f t="shared" si="6"/>
        <v>4.0876919248685459E-13</v>
      </c>
      <c r="BN110" s="45">
        <f t="shared" si="6"/>
        <v>4.2142267181819642E-13</v>
      </c>
      <c r="BO110" s="45">
        <f t="shared" si="6"/>
        <v>4.3405683413403564E-13</v>
      </c>
      <c r="BP110" s="45">
        <f t="shared" si="6"/>
        <v>4.4665386235972678E-13</v>
      </c>
      <c r="BQ110" s="45">
        <f t="shared" si="6"/>
        <v>4.5919518705993371E-13</v>
      </c>
      <c r="BR110" s="45">
        <f t="shared" si="6"/>
        <v>4.7166144231764979E-13</v>
      </c>
      <c r="BS110" s="45">
        <f t="shared" si="6"/>
        <v>4.8403241738912501E-13</v>
      </c>
      <c r="BT110" s="45">
        <f t="shared" si="6"/>
        <v>4.9628700377752371E-13</v>
      </c>
      <c r="BU110" s="45">
        <f t="shared" si="6"/>
        <v>5.0840313685629468E-13</v>
      </c>
      <c r="BV110" s="45">
        <f t="shared" si="6"/>
        <v>5.2035773156151097E-13</v>
      </c>
      <c r="BW110" s="45">
        <f t="shared" si="6"/>
        <v>5.3212661117716578E-13</v>
      </c>
      <c r="BX110" s="45">
        <f t="shared" si="6"/>
        <v>5.4368442861532493E-13</v>
      </c>
      <c r="BY110" s="45">
        <f t="shared" ref="BY110:DH110" si="7">+$L$97*BX108*(BY106+BX106)/2</f>
        <v>5.5500457866237879E-13</v>
      </c>
      <c r="BZ110" s="45">
        <f t="shared" si="7"/>
        <v>5.6605910020474962E-13</v>
      </c>
      <c r="CA110" s="45">
        <f t="shared" si="7"/>
        <v>5.768185669860388E-13</v>
      </c>
      <c r="CB110" s="45">
        <f t="shared" si="7"/>
        <v>5.8725196481178742E-13</v>
      </c>
      <c r="CC110" s="45">
        <f t="shared" si="7"/>
        <v>5.9732655327212563E-13</v>
      </c>
      <c r="CD110" s="45">
        <f t="shared" si="7"/>
        <v>6.070077094950208E-13</v>
      </c>
      <c r="CE110" s="45">
        <f t="shared" si="7"/>
        <v>6.1625875077799409E-13</v>
      </c>
      <c r="CF110" s="45">
        <f t="shared" si="7"/>
        <v>6.2504073228747174E-13</v>
      </c>
      <c r="CG110" s="45">
        <f t="shared" si="7"/>
        <v>6.333122155032832E-13</v>
      </c>
      <c r="CH110" s="45">
        <f t="shared" si="7"/>
        <v>6.4102900165799688E-13</v>
      </c>
      <c r="CI110" s="45">
        <f t="shared" si="7"/>
        <v>6.4814382350970972E-13</v>
      </c>
      <c r="CJ110" s="45">
        <f t="shared" si="7"/>
        <v>6.5460598682651047E-13</v>
      </c>
      <c r="CK110" s="45">
        <f t="shared" si="7"/>
        <v>6.6036095068345967E-13</v>
      </c>
      <c r="CL110" s="45">
        <f t="shared" si="7"/>
        <v>6.653498333782833E-13</v>
      </c>
      <c r="CM110" s="45">
        <f t="shared" si="7"/>
        <v>6.6950882628618757E-13</v>
      </c>
      <c r="CN110" s="45">
        <f t="shared" si="7"/>
        <v>6.7276849337893276E-13</v>
      </c>
      <c r="CO110" s="45">
        <f t="shared" si="7"/>
        <v>6.7505292734026956E-13</v>
      </c>
      <c r="CP110" s="45">
        <f t="shared" si="7"/>
        <v>6.762787233246428E-13</v>
      </c>
      <c r="CQ110" s="45">
        <f t="shared" si="7"/>
        <v>6.7635371883570444E-13</v>
      </c>
      <c r="CR110" s="45">
        <f t="shared" si="7"/>
        <v>6.7517542935017984E-13</v>
      </c>
      <c r="CS110" s="45">
        <f t="shared" si="7"/>
        <v>6.7262908278048427E-13</v>
      </c>
      <c r="CT110" s="45">
        <f t="shared" si="7"/>
        <v>6.6858511623521189E-13</v>
      </c>
      <c r="CU110" s="45">
        <f t="shared" si="7"/>
        <v>6.6289593976171335E-13</v>
      </c>
      <c r="CV110" s="45">
        <f t="shared" si="7"/>
        <v>6.5539168079630068E-13</v>
      </c>
      <c r="CW110" s="45">
        <f t="shared" si="7"/>
        <v>6.4587447873975697E-13</v>
      </c>
      <c r="CX110" s="45">
        <f t="shared" si="7"/>
        <v>6.3411066440993862E-13</v>
      </c>
      <c r="CY110" s="45">
        <f t="shared" si="7"/>
        <v>6.1981976059789944E-13</v>
      </c>
      <c r="CZ110" s="45">
        <f t="shared" si="7"/>
        <v>6.0265853653004222E-13</v>
      </c>
      <c r="DA110" s="45">
        <f t="shared" si="7"/>
        <v>5.8219704396023301E-13</v>
      </c>
      <c r="DB110" s="45">
        <f t="shared" si="7"/>
        <v>5.5788099211598842E-13</v>
      </c>
      <c r="DC110" s="45">
        <f t="shared" si="7"/>
        <v>5.2896937593316571E-13</v>
      </c>
      <c r="DD110" s="45">
        <f t="shared" si="7"/>
        <v>4.9442364986216398E-13</v>
      </c>
      <c r="DE110" s="45">
        <f t="shared" si="7"/>
        <v>4.5269178552076438E-13</v>
      </c>
      <c r="DF110" s="45">
        <f t="shared" si="7"/>
        <v>4.0122936092124278E-13</v>
      </c>
      <c r="DG110" s="45">
        <f t="shared" si="7"/>
        <v>3.3520429440537951E-13</v>
      </c>
      <c r="DH110" s="45">
        <f t="shared" si="7"/>
        <v>2.4247223320665035E-13</v>
      </c>
    </row>
    <row r="111" spans="3:112" x14ac:dyDescent="0.25">
      <c r="C111" s="46"/>
      <c r="D111" s="44"/>
      <c r="K111" s="6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</row>
    <row r="112" spans="3:112" x14ac:dyDescent="0.25">
      <c r="C112" s="46"/>
      <c r="D112" s="44"/>
      <c r="K112" s="6" t="s">
        <v>54</v>
      </c>
      <c r="L112" s="45">
        <v>0</v>
      </c>
      <c r="M112" s="45">
        <f t="shared" ref="M112:BX112" si="8">+$L$97*M108*(M106+L106)/2</f>
        <v>8.6801222351230166E-17</v>
      </c>
      <c r="N112" s="45">
        <f t="shared" si="8"/>
        <v>4.3394097169434245E-16</v>
      </c>
      <c r="O112" s="45">
        <f t="shared" si="8"/>
        <v>1.1279643055119008E-15</v>
      </c>
      <c r="P112" s="45">
        <f t="shared" si="8"/>
        <v>2.1684020957914408E-15</v>
      </c>
      <c r="Q112" s="45">
        <f t="shared" si="8"/>
        <v>3.5545762259824112E-15</v>
      </c>
      <c r="R112" s="45">
        <f t="shared" si="8"/>
        <v>5.2855990670373026E-15</v>
      </c>
      <c r="S112" s="45">
        <f t="shared" si="8"/>
        <v>7.3603728214670813E-15</v>
      </c>
      <c r="T112" s="45">
        <f t="shared" si="8"/>
        <v>9.7775886226457391E-15</v>
      </c>
      <c r="U112" s="45">
        <f t="shared" si="8"/>
        <v>1.2535725525595918E-14</v>
      </c>
      <c r="V112" s="45">
        <f t="shared" si="8"/>
        <v>1.5633049413715447E-14</v>
      </c>
      <c r="W112" s="45">
        <f t="shared" si="8"/>
        <v>1.9067611596729498E-14</v>
      </c>
      <c r="X112" s="45">
        <f t="shared" si="8"/>
        <v>2.283724723466826E-14</v>
      </c>
      <c r="Y112" s="45">
        <f t="shared" si="8"/>
        <v>2.6939573721124342E-14</v>
      </c>
      <c r="Z112" s="45">
        <f t="shared" si="8"/>
        <v>3.137198885465918E-14</v>
      </c>
      <c r="AA112" s="45">
        <f t="shared" si="8"/>
        <v>3.6131668545857247E-14</v>
      </c>
      <c r="AB112" s="45">
        <f t="shared" si="8"/>
        <v>4.1215564741639285E-14</v>
      </c>
      <c r="AC112" s="45">
        <f t="shared" si="8"/>
        <v>4.6620402953769095E-14</v>
      </c>
      <c r="AD112" s="45">
        <f t="shared" si="8"/>
        <v>5.234267946779986E-14</v>
      </c>
      <c r="AE112" s="45">
        <f t="shared" si="8"/>
        <v>5.8378658525252357E-14</v>
      </c>
      <c r="AF112" s="45">
        <f t="shared" si="8"/>
        <v>6.4724369140990626E-14</v>
      </c>
      <c r="AG112" s="45">
        <f t="shared" si="8"/>
        <v>7.1375601764619637E-14</v>
      </c>
      <c r="AH112" s="45">
        <f t="shared" si="8"/>
        <v>7.8327904692453234E-14</v>
      </c>
      <c r="AI112" s="45">
        <f t="shared" si="8"/>
        <v>8.5576580163876447E-14</v>
      </c>
      <c r="AJ112" s="45">
        <f t="shared" si="8"/>
        <v>9.3116680183669718E-14</v>
      </c>
      <c r="AK112" s="45">
        <f t="shared" si="8"/>
        <v>1.009430021365791E-13</v>
      </c>
      <c r="AL112" s="45">
        <f t="shared" si="8"/>
        <v>1.0905008401614645E-13</v>
      </c>
      <c r="AM112" s="45">
        <f t="shared" si="8"/>
        <v>1.1743219933231453E-13</v>
      </c>
      <c r="AN112" s="45">
        <f t="shared" si="8"/>
        <v>1.2608335175912091E-13</v>
      </c>
      <c r="AO112" s="45">
        <f t="shared" si="8"/>
        <v>1.3499726934104864E-13</v>
      </c>
      <c r="AP112" s="45">
        <f t="shared" si="8"/>
        <v>1.4416739834335796E-13</v>
      </c>
      <c r="AQ112" s="45">
        <f t="shared" si="8"/>
        <v>1.535868966687673E-13</v>
      </c>
      <c r="AR112" s="45">
        <f t="shared" si="8"/>
        <v>1.6324862694605876E-13</v>
      </c>
      <c r="AS112" s="45">
        <f t="shared" si="8"/>
        <v>1.7314514899696553E-13</v>
      </c>
      <c r="AT112" s="45">
        <f t="shared" si="8"/>
        <v>1.8326871186232367E-13</v>
      </c>
      <c r="AU112" s="45">
        <f t="shared" si="8"/>
        <v>1.9361124545546349E-13</v>
      </c>
      <c r="AV112" s="45">
        <f t="shared" si="8"/>
        <v>2.0416435143779889E-13</v>
      </c>
      <c r="AW112" s="45">
        <f t="shared" si="8"/>
        <v>2.1491929351253245E-13</v>
      </c>
      <c r="AX112" s="45">
        <f t="shared" si="8"/>
        <v>2.2586698719255832E-13</v>
      </c>
      <c r="AY112" s="45">
        <f t="shared" si="8"/>
        <v>2.3699798878353228E-13</v>
      </c>
      <c r="AZ112" s="45">
        <f t="shared" si="8"/>
        <v>2.4830248352856995E-13</v>
      </c>
      <c r="BA112" s="45">
        <f t="shared" si="8"/>
        <v>2.597702731087087E-13</v>
      </c>
      <c r="BB112" s="45">
        <f t="shared" si="8"/>
        <v>2.7139076207244078E-13</v>
      </c>
      <c r="BC112" s="45">
        <f t="shared" si="8"/>
        <v>2.8315294337563528E-13</v>
      </c>
      <c r="BD112" s="45">
        <f t="shared" si="8"/>
        <v>2.9504538294573676E-13</v>
      </c>
      <c r="BE112" s="45">
        <f t="shared" si="8"/>
        <v>3.0705620297628554E-13</v>
      </c>
      <c r="BF112" s="45">
        <f t="shared" si="8"/>
        <v>3.1917306397649967E-13</v>
      </c>
      <c r="BG112" s="45">
        <f t="shared" si="8"/>
        <v>3.3138314560803112E-13</v>
      </c>
      <c r="BH112" s="45">
        <f t="shared" si="8"/>
        <v>3.4367312588210636E-13</v>
      </c>
      <c r="BI112" s="45">
        <f t="shared" si="8"/>
        <v>3.5602915874875538E-13</v>
      </c>
      <c r="BJ112" s="45">
        <f t="shared" si="8"/>
        <v>3.6843684993997517E-13</v>
      </c>
      <c r="BK112" s="45">
        <f t="shared" si="8"/>
        <v>3.8088123078789093E-13</v>
      </c>
      <c r="BL112" s="45">
        <f t="shared" si="8"/>
        <v>3.9334673000561993E-13</v>
      </c>
      <c r="BM112" s="45">
        <f t="shared" si="8"/>
        <v>4.0581714276946579E-13</v>
      </c>
      <c r="BN112" s="45">
        <f t="shared" si="8"/>
        <v>4.1827559732284458E-13</v>
      </c>
      <c r="BO112" s="45">
        <f t="shared" si="8"/>
        <v>4.3070451874974868E-13</v>
      </c>
      <c r="BP112" s="45">
        <f t="shared" si="8"/>
        <v>4.4308558908958094E-13</v>
      </c>
      <c r="BQ112" s="45">
        <f t="shared" si="8"/>
        <v>4.5539970404318067E-13</v>
      </c>
      <c r="BR112" s="45">
        <f t="shared" si="8"/>
        <v>4.6762692542907676E-13</v>
      </c>
      <c r="BS112" s="45">
        <f t="shared" si="8"/>
        <v>4.7974642897962813E-13</v>
      </c>
      <c r="BT112" s="45">
        <f t="shared" si="8"/>
        <v>4.9173644705025056E-13</v>
      </c>
      <c r="BU112" s="45">
        <f t="shared" si="8"/>
        <v>5.0357420529411651E-13</v>
      </c>
      <c r="BV112" s="45">
        <f t="shared" si="8"/>
        <v>5.1523585272349677E-13</v>
      </c>
      <c r="BW112" s="45">
        <f t="shared" si="8"/>
        <v>5.2669638406816234E-13</v>
      </c>
      <c r="BX112" s="45">
        <f t="shared" si="8"/>
        <v>5.3792955369107412E-13</v>
      </c>
      <c r="BY112" s="45">
        <f t="shared" ref="BY112:DH112" si="9">+$L$97*BY108*(BY106+BX106)/2</f>
        <v>5.4890777936975815E-13</v>
      </c>
      <c r="BZ112" s="45">
        <f t="shared" si="9"/>
        <v>5.5960203475125916E-13</v>
      </c>
      <c r="CA112" s="45">
        <f t="shared" si="9"/>
        <v>5.69981728784533E-13</v>
      </c>
      <c r="CB112" s="45">
        <f t="shared" si="9"/>
        <v>5.8001456974649089E-13</v>
      </c>
      <c r="CC112" s="45">
        <f t="shared" si="9"/>
        <v>5.896664115559255E-13</v>
      </c>
      <c r="CD112" s="45">
        <f t="shared" si="9"/>
        <v>5.9890107942287084E-13</v>
      </c>
      <c r="CE112" s="45">
        <f t="shared" si="9"/>
        <v>6.0768017110201687E-13</v>
      </c>
      <c r="CF112" s="45">
        <f t="shared" si="9"/>
        <v>6.1596282921076346E-13</v>
      </c>
      <c r="CG112" s="45">
        <f t="shared" si="9"/>
        <v>6.2370547936139479E-13</v>
      </c>
      <c r="CH112" s="45">
        <f t="shared" si="9"/>
        <v>6.3086152717733119E-13</v>
      </c>
      <c r="CI112" s="45">
        <f t="shared" si="9"/>
        <v>6.3738100600542902E-13</v>
      </c>
      <c r="CJ112" s="45">
        <f t="shared" si="9"/>
        <v>6.4321016472174254E-13</v>
      </c>
      <c r="CK112" s="45">
        <f t="shared" si="9"/>
        <v>6.4829098213214826E-13</v>
      </c>
      <c r="CL112" s="45">
        <f t="shared" si="9"/>
        <v>6.525605913135559E-13</v>
      </c>
      <c r="CM112" s="45">
        <f t="shared" si="9"/>
        <v>6.5595059158452243E-13</v>
      </c>
      <c r="CN112" s="45">
        <f t="shared" si="9"/>
        <v>6.5838621952640798E-13</v>
      </c>
      <c r="CO112" s="45">
        <f t="shared" si="9"/>
        <v>6.5978534130216779E-13</v>
      </c>
      <c r="CP112" s="45">
        <f t="shared" si="9"/>
        <v>6.6005721519084875E-13</v>
      </c>
      <c r="CQ112" s="45">
        <f t="shared" si="9"/>
        <v>6.5910095557257355E-13</v>
      </c>
      <c r="CR112" s="45">
        <f t="shared" si="9"/>
        <v>6.5680360306791035E-13</v>
      </c>
      <c r="CS112" s="45">
        <f t="shared" si="9"/>
        <v>6.5303766717207087E-13</v>
      </c>
      <c r="CT112" s="45">
        <f t="shared" si="9"/>
        <v>6.4765794946413935E-13</v>
      </c>
      <c r="CU112" s="45">
        <f t="shared" si="9"/>
        <v>6.4049736653980566E-13</v>
      </c>
      <c r="CV112" s="45">
        <f t="shared" si="9"/>
        <v>6.3136135059293817E-13</v>
      </c>
      <c r="CW112" s="45">
        <f t="shared" si="9"/>
        <v>6.2002017458718812E-13</v>
      </c>
      <c r="CX112" s="45">
        <f t="shared" si="9"/>
        <v>6.0619815883534788E-13</v>
      </c>
      <c r="CY112" s="45">
        <f t="shared" si="9"/>
        <v>5.8955802568932028E-13</v>
      </c>
      <c r="CZ112" s="45">
        <f t="shared" si="9"/>
        <v>5.6967738882676606E-13</v>
      </c>
      <c r="DA112" s="45">
        <f t="shared" si="9"/>
        <v>5.4601184304244217E-13</v>
      </c>
      <c r="DB112" s="45">
        <f t="shared" si="9"/>
        <v>5.1783378325695594E-13</v>
      </c>
      <c r="DC112" s="45">
        <f t="shared" si="9"/>
        <v>4.841237041033839E-13</v>
      </c>
      <c r="DD112" s="45">
        <f t="shared" si="9"/>
        <v>4.4335841900000594E-13</v>
      </c>
      <c r="DE112" s="45">
        <f t="shared" si="9"/>
        <v>3.9304142257924753E-13</v>
      </c>
      <c r="DF112" s="45">
        <f t="shared" si="9"/>
        <v>3.2843282703034557E-13</v>
      </c>
      <c r="DG112" s="45">
        <f t="shared" si="9"/>
        <v>2.3762302437594259E-13</v>
      </c>
      <c r="DH112" s="45">
        <f t="shared" si="9"/>
        <v>0</v>
      </c>
    </row>
    <row r="113" spans="3:112" x14ac:dyDescent="0.25">
      <c r="C113" s="46"/>
      <c r="D113" s="44"/>
      <c r="K113" s="6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</row>
    <row r="114" spans="3:112" x14ac:dyDescent="0.25">
      <c r="C114" s="46"/>
      <c r="D114" s="44"/>
      <c r="K114" s="42" t="s">
        <v>55</v>
      </c>
      <c r="L114" s="45">
        <v>0</v>
      </c>
      <c r="M114" s="45">
        <f>+(M106+L106)/2</f>
        <v>3.4722225095151771E-10</v>
      </c>
      <c r="N114" s="45">
        <f>+(N106+M106)/2</f>
        <v>1.7361111437352861E-9</v>
      </c>
      <c r="O114" s="45">
        <f t="shared" ref="O114:BZ114" si="10">+(O106+N106)/2</f>
        <v>4.5138889293028228E-9</v>
      </c>
      <c r="P114" s="45">
        <f t="shared" si="10"/>
        <v>8.6805556076541279E-9</v>
      </c>
      <c r="Q114" s="45">
        <f t="shared" si="10"/>
        <v>1.4236111178789201E-8</v>
      </c>
      <c r="R114" s="45">
        <f t="shared" si="10"/>
        <v>2.1180555642708043E-8</v>
      </c>
      <c r="S114" s="45">
        <f t="shared" si="10"/>
        <v>2.9513889110432956E-8</v>
      </c>
      <c r="T114" s="45">
        <f t="shared" si="10"/>
        <v>3.9236111581963939E-8</v>
      </c>
      <c r="U114" s="45">
        <f t="shared" si="10"/>
        <v>5.0347222946278691E-8</v>
      </c>
      <c r="V114" s="45">
        <f t="shared" si="10"/>
        <v>6.2847223314399514E-8</v>
      </c>
      <c r="W114" s="45">
        <f t="shared" si="10"/>
        <v>7.673611279734871E-8</v>
      </c>
      <c r="X114" s="45">
        <f t="shared" si="10"/>
        <v>9.2013891284103977E-8</v>
      </c>
      <c r="Y114" s="45">
        <f t="shared" si="10"/>
        <v>1.0868055877466531E-7</v>
      </c>
      <c r="Z114" s="45">
        <f t="shared" si="10"/>
        <v>1.2673611560209963E-7</v>
      </c>
      <c r="AA114" s="45">
        <f t="shared" si="10"/>
        <v>1.4618056154436232E-7</v>
      </c>
      <c r="AB114" s="45">
        <f t="shared" si="10"/>
        <v>1.6701389660145338E-7</v>
      </c>
      <c r="AC114" s="45">
        <f t="shared" si="10"/>
        <v>1.8923612099541742E-7</v>
      </c>
      <c r="AD114" s="45">
        <f t="shared" si="10"/>
        <v>2.1284723472625444E-7</v>
      </c>
      <c r="AE114" s="45">
        <f t="shared" si="10"/>
        <v>2.3784723790498674E-7</v>
      </c>
      <c r="AF114" s="45">
        <f t="shared" si="10"/>
        <v>2.6423613053161432E-7</v>
      </c>
      <c r="AG114" s="45">
        <f t="shared" si="10"/>
        <v>2.9201391260613718E-7</v>
      </c>
      <c r="AH114" s="45">
        <f t="shared" si="10"/>
        <v>3.2118058423957763E-7</v>
      </c>
      <c r="AI114" s="45">
        <f t="shared" si="10"/>
        <v>3.5173614554295796E-7</v>
      </c>
      <c r="AJ114" s="45">
        <f t="shared" si="10"/>
        <v>3.8368059651627817E-7</v>
      </c>
      <c r="AK114" s="45">
        <f t="shared" si="10"/>
        <v>4.1701393727056058E-7</v>
      </c>
      <c r="AL114" s="45">
        <f t="shared" si="10"/>
        <v>4.5173616791682747E-7</v>
      </c>
      <c r="AM114" s="45">
        <f t="shared" si="10"/>
        <v>4.8784728845507885E-7</v>
      </c>
      <c r="AN114" s="45">
        <f t="shared" si="10"/>
        <v>5.2534729899633703E-7</v>
      </c>
      <c r="AO114" s="45">
        <f t="shared" si="10"/>
        <v>5.642361996516243E-7</v>
      </c>
      <c r="AP114" s="45">
        <f t="shared" si="10"/>
        <v>6.0451399053196297E-7</v>
      </c>
      <c r="AQ114" s="45">
        <f t="shared" si="10"/>
        <v>6.4618067163735304E-7</v>
      </c>
      <c r="AR114" s="45">
        <f t="shared" si="10"/>
        <v>6.8923624318983912E-7</v>
      </c>
      <c r="AS114" s="45">
        <f t="shared" si="10"/>
        <v>7.3368070530044349E-7</v>
      </c>
      <c r="AT114" s="45">
        <f t="shared" si="10"/>
        <v>7.7951405785814387E-7</v>
      </c>
      <c r="AU114" s="45">
        <f t="shared" si="10"/>
        <v>8.2673630108498486E-7</v>
      </c>
      <c r="AV114" s="45">
        <f t="shared" si="10"/>
        <v>8.7534743520301106E-7</v>
      </c>
      <c r="AW114" s="45">
        <f t="shared" si="10"/>
        <v>9.2534746021222247E-7</v>
      </c>
      <c r="AX114" s="45">
        <f t="shared" si="10"/>
        <v>9.767363762236414E-7</v>
      </c>
      <c r="AY114" s="45">
        <f t="shared" si="10"/>
        <v>1.0295141834593124E-6</v>
      </c>
      <c r="AZ114" s="45">
        <f t="shared" si="10"/>
        <v>1.0836808819192356E-6</v>
      </c>
      <c r="BA114" s="45">
        <f t="shared" si="10"/>
        <v>1.1392364718254555E-6</v>
      </c>
      <c r="BB114" s="45">
        <f t="shared" si="10"/>
        <v>1.1961809532889944E-6</v>
      </c>
      <c r="BC114" s="45">
        <f t="shared" si="10"/>
        <v>1.2545143263098524E-6</v>
      </c>
      <c r="BD114" s="45">
        <f t="shared" si="10"/>
        <v>1.314236591110074E-6</v>
      </c>
      <c r="BE114" s="45">
        <f t="shared" si="10"/>
        <v>1.3753477479117038E-6</v>
      </c>
      <c r="BF114" s="45">
        <f t="shared" si="10"/>
        <v>1.4378477967147418E-6</v>
      </c>
      <c r="BG114" s="45">
        <f t="shared" si="10"/>
        <v>1.5017367377412327E-6</v>
      </c>
      <c r="BH114" s="45">
        <f t="shared" si="10"/>
        <v>1.5670145712132211E-6</v>
      </c>
      <c r="BI114" s="45">
        <f t="shared" si="10"/>
        <v>1.6336812972417292E-6</v>
      </c>
      <c r="BJ114" s="45">
        <f t="shared" si="10"/>
        <v>1.7017369159377793E-6</v>
      </c>
      <c r="BK114" s="45">
        <f t="shared" si="10"/>
        <v>1.7711814273013715E-6</v>
      </c>
      <c r="BL114" s="45">
        <f t="shared" si="10"/>
        <v>1.842014831776595E-6</v>
      </c>
      <c r="BM114" s="45">
        <f t="shared" si="10"/>
        <v>1.914237129474472E-6</v>
      </c>
      <c r="BN114" s="45">
        <f t="shared" si="10"/>
        <v>1.9878483202839803E-6</v>
      </c>
      <c r="BO114" s="45">
        <f t="shared" si="10"/>
        <v>2.062848404649209E-6</v>
      </c>
      <c r="BP114" s="45">
        <f t="shared" si="10"/>
        <v>2.1392373826811806E-6</v>
      </c>
      <c r="BQ114" s="45">
        <f t="shared" si="10"/>
        <v>2.2170152546019395E-6</v>
      </c>
      <c r="BR114" s="45">
        <f t="shared" si="10"/>
        <v>2.2961820206335304E-6</v>
      </c>
      <c r="BS114" s="45">
        <f t="shared" si="10"/>
        <v>2.3767376807759533E-6</v>
      </c>
      <c r="BT114" s="45">
        <f t="shared" si="10"/>
        <v>2.4586822352512527E-6</v>
      </c>
      <c r="BU114" s="45">
        <f t="shared" si="10"/>
        <v>2.5420156842814734E-6</v>
      </c>
      <c r="BV114" s="45">
        <f t="shared" si="10"/>
        <v>2.6267380281996822E-6</v>
      </c>
      <c r="BW114" s="45">
        <f t="shared" si="10"/>
        <v>2.712849267005879E-6</v>
      </c>
      <c r="BX114" s="45">
        <f t="shared" si="10"/>
        <v>2.8003494010331309E-6</v>
      </c>
      <c r="BY114" s="45">
        <f t="shared" si="10"/>
        <v>2.8892384305034824E-6</v>
      </c>
      <c r="BZ114" s="45">
        <f t="shared" si="10"/>
        <v>2.9795163554169335E-6</v>
      </c>
      <c r="CA114" s="45">
        <f t="shared" ref="CA114:DH114" si="11">+(CA106+BZ106)/2</f>
        <v>3.0711831761065511E-6</v>
      </c>
      <c r="CB114" s="45">
        <f t="shared" si="11"/>
        <v>3.1642388929054022E-6</v>
      </c>
      <c r="CC114" s="45">
        <f t="shared" si="11"/>
        <v>3.2586835059245089E-6</v>
      </c>
      <c r="CD114" s="45">
        <f t="shared" si="11"/>
        <v>3.3545170152748938E-6</v>
      </c>
      <c r="CE114" s="45">
        <f t="shared" si="11"/>
        <v>3.4517394212896235E-6</v>
      </c>
      <c r="CF114" s="45">
        <f t="shared" si="11"/>
        <v>3.5503507241907428E-6</v>
      </c>
      <c r="CG114" s="45">
        <f t="shared" si="11"/>
        <v>3.6503509243113186E-6</v>
      </c>
      <c r="CH114" s="45">
        <f t="shared" si="11"/>
        <v>3.7517400217623731E-6</v>
      </c>
      <c r="CI114" s="45">
        <f t="shared" si="11"/>
        <v>3.8545180166549287E-6</v>
      </c>
      <c r="CJ114" s="45">
        <f t="shared" si="11"/>
        <v>3.9586849094330745E-6</v>
      </c>
      <c r="CK114" s="45">
        <f t="shared" si="11"/>
        <v>4.0642407002078329E-6</v>
      </c>
      <c r="CL114" s="45">
        <f t="shared" si="11"/>
        <v>4.1711853893122708E-6</v>
      </c>
      <c r="CM114" s="45">
        <f t="shared" si="11"/>
        <v>4.2795189770794551E-6</v>
      </c>
      <c r="CN114" s="45">
        <f t="shared" si="11"/>
        <v>4.3892414635093857E-6</v>
      </c>
      <c r="CO114" s="45">
        <f t="shared" si="11"/>
        <v>4.5003528489351297E-6</v>
      </c>
      <c r="CP114" s="45">
        <f t="shared" si="11"/>
        <v>4.6128531336897538E-6</v>
      </c>
      <c r="CQ114" s="45">
        <f t="shared" si="11"/>
        <v>4.7267423181063251E-6</v>
      </c>
      <c r="CR114" s="45">
        <f t="shared" si="11"/>
        <v>4.8420204022958657E-6</v>
      </c>
      <c r="CS114" s="45">
        <f t="shared" si="11"/>
        <v>4.9586873865914427E-6</v>
      </c>
      <c r="CT114" s="45">
        <f t="shared" si="11"/>
        <v>5.0767432713261229E-6</v>
      </c>
      <c r="CU114" s="45">
        <f t="shared" si="11"/>
        <v>5.1961880566109286E-6</v>
      </c>
      <c r="CV114" s="45">
        <f t="shared" si="11"/>
        <v>5.3170217428899491E-6</v>
      </c>
      <c r="CW114" s="45">
        <f t="shared" si="11"/>
        <v>5.4392443303852289E-6</v>
      </c>
      <c r="CX114" s="45">
        <f t="shared" si="11"/>
        <v>5.5628558192077904E-6</v>
      </c>
      <c r="CY114" s="45">
        <f t="shared" si="11"/>
        <v>5.6878562098017227E-6</v>
      </c>
      <c r="CZ114" s="45">
        <f t="shared" si="11"/>
        <v>5.8142455026111151E-6</v>
      </c>
      <c r="DA114" s="45">
        <f t="shared" si="11"/>
        <v>5.9420236977469898E-6</v>
      </c>
      <c r="DB114" s="45">
        <f t="shared" si="11"/>
        <v>6.0711907954313915E-6</v>
      </c>
      <c r="DC114" s="45">
        <f t="shared" si="11"/>
        <v>6.2017467961084094E-6</v>
      </c>
      <c r="DD114" s="45">
        <f t="shared" si="11"/>
        <v>6.3336917000000881E-6</v>
      </c>
      <c r="DE114" s="45">
        <f t="shared" si="11"/>
        <v>6.4670255074394944E-6</v>
      </c>
      <c r="DF114" s="45">
        <f t="shared" si="11"/>
        <v>6.6017482187596954E-6</v>
      </c>
      <c r="DG114" s="45">
        <f t="shared" si="11"/>
        <v>6.7378598342937579E-6</v>
      </c>
      <c r="DH114" s="45">
        <f t="shared" si="11"/>
        <v>6.8753603542637265E-6</v>
      </c>
    </row>
    <row r="115" spans="3:112" x14ac:dyDescent="0.25">
      <c r="C115" s="46"/>
      <c r="D115" s="46"/>
      <c r="K115" s="6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</row>
    <row r="116" spans="3:112" x14ac:dyDescent="0.25">
      <c r="C116" s="46"/>
      <c r="D116" s="46"/>
      <c r="K116" s="42" t="s">
        <v>53</v>
      </c>
      <c r="L116" s="45">
        <v>0</v>
      </c>
      <c r="M116" s="45">
        <f>+IF($L$99&gt;M114,M110,M110*$L$99/M114)</f>
        <v>8.6805562737879438E-17</v>
      </c>
      <c r="N116" s="45">
        <f t="shared" ref="N116:BY116" si="12">+IF($L$99&gt;N114,N110,N110*$L$99/N114)</f>
        <v>4.34006084001963E-16</v>
      </c>
      <c r="O116" s="45">
        <f t="shared" si="12"/>
        <v>1.1282465153052809E-15</v>
      </c>
      <c r="P116" s="45">
        <f t="shared" si="12"/>
        <v>2.1691621195821746E-15</v>
      </c>
      <c r="Q116" s="45">
        <f t="shared" si="12"/>
        <v>3.5561794326606253E-15</v>
      </c>
      <c r="R116" s="45">
        <f t="shared" si="12"/>
        <v>5.2885158450322638E-15</v>
      </c>
      <c r="S116" s="45">
        <f t="shared" si="12"/>
        <v>7.365179052819297E-15</v>
      </c>
      <c r="T116" s="45">
        <f t="shared" si="12"/>
        <v>9.7849662654540179E-15</v>
      </c>
      <c r="U116" s="45">
        <f t="shared" si="12"/>
        <v>1.2546463306716453E-14</v>
      </c>
      <c r="V116" s="45">
        <f t="shared" si="12"/>
        <v>1.5648043634020854E-14</v>
      </c>
      <c r="W116" s="45">
        <f t="shared" si="12"/>
        <v>1.9087867051439622E-14</v>
      </c>
      <c r="X116" s="45">
        <f t="shared" si="12"/>
        <v>2.2863878251722011E-14</v>
      </c>
      <c r="Y116" s="45">
        <f t="shared" si="12"/>
        <v>2.6973805321150494E-14</v>
      </c>
      <c r="Z116" s="45">
        <f t="shared" si="12"/>
        <v>3.1415158036412243E-14</v>
      </c>
      <c r="AA116" s="45">
        <f t="shared" si="12"/>
        <v>3.6185225701059591E-14</v>
      </c>
      <c r="AB116" s="45">
        <f t="shared" si="12"/>
        <v>4.1281075204547383E-14</v>
      </c>
      <c r="AC116" s="45">
        <f t="shared" si="12"/>
        <v>4.6699548690581469E-14</v>
      </c>
      <c r="AD116" s="45">
        <f t="shared" si="12"/>
        <v>5.2437260911587565E-14</v>
      </c>
      <c r="AE116" s="45">
        <f t="shared" si="12"/>
        <v>5.849059656318203E-14</v>
      </c>
      <c r="AF116" s="45">
        <f t="shared" si="12"/>
        <v>6.4855707260730404E-14</v>
      </c>
      <c r="AG116" s="45">
        <f t="shared" si="12"/>
        <v>7.1528508367871654E-14</v>
      </c>
      <c r="AH116" s="45">
        <f t="shared" si="12"/>
        <v>7.8504675584180244E-14</v>
      </c>
      <c r="AI116" s="45">
        <f t="shared" si="12"/>
        <v>8.5779641226472105E-14</v>
      </c>
      <c r="AJ116" s="45">
        <f t="shared" si="12"/>
        <v>9.3348590246290594E-14</v>
      </c>
      <c r="AK116" s="45">
        <f t="shared" si="12"/>
        <v>1.0120645605102482E-13</v>
      </c>
      <c r="AL116" s="45">
        <f t="shared" si="12"/>
        <v>1.0934791595133937E-13</v>
      </c>
      <c r="AM116" s="45">
        <f t="shared" si="12"/>
        <v>1.1776738630073692E-13</v>
      </c>
      <c r="AN116" s="45">
        <f t="shared" si="12"/>
        <v>1.2645901739005273E-13</v>
      </c>
      <c r="AO116" s="45">
        <f t="shared" si="12"/>
        <v>1.3541668791638984E-13</v>
      </c>
      <c r="AP116" s="45">
        <f t="shared" si="12"/>
        <v>1.4463399911360261E-13</v>
      </c>
      <c r="AQ116" s="45">
        <f t="shared" si="12"/>
        <v>1.5410426846820054E-13</v>
      </c>
      <c r="AR116" s="45">
        <f t="shared" si="12"/>
        <v>1.6382052312851631E-13</v>
      </c>
      <c r="AS116" s="45">
        <f t="shared" si="12"/>
        <v>1.7377549271465688E-13</v>
      </c>
      <c r="AT116" s="45">
        <f t="shared" si="12"/>
        <v>1.8396160171311508E-13</v>
      </c>
      <c r="AU116" s="45">
        <f t="shared" si="12"/>
        <v>1.9437096152695695E-13</v>
      </c>
      <c r="AV116" s="45">
        <f t="shared" si="12"/>
        <v>2.049953617779741E-13</v>
      </c>
      <c r="AW116" s="45">
        <f t="shared" si="12"/>
        <v>2.1582626106058983E-13</v>
      </c>
      <c r="AX116" s="45">
        <f t="shared" si="12"/>
        <v>2.2685477720750692E-13</v>
      </c>
      <c r="AY116" s="45">
        <f t="shared" si="12"/>
        <v>2.3807167681110198E-13</v>
      </c>
      <c r="AZ116" s="45">
        <f t="shared" si="12"/>
        <v>2.4946736395125495E-13</v>
      </c>
      <c r="BA116" s="45">
        <f t="shared" si="12"/>
        <v>2.610318683297288E-13</v>
      </c>
      <c r="BB116" s="45">
        <f t="shared" si="12"/>
        <v>2.7275483238823615E-13</v>
      </c>
      <c r="BC116" s="45">
        <f t="shared" si="12"/>
        <v>2.846254975987486E-13</v>
      </c>
      <c r="BD116" s="45">
        <f t="shared" si="12"/>
        <v>2.9663268984691244E-13</v>
      </c>
      <c r="BE116" s="45">
        <f t="shared" si="12"/>
        <v>3.0876480362140392E-13</v>
      </c>
      <c r="BF116" s="45">
        <f t="shared" si="12"/>
        <v>3.210097850433901E-13</v>
      </c>
      <c r="BG116" s="45">
        <f t="shared" si="12"/>
        <v>3.3335511377914961E-13</v>
      </c>
      <c r="BH116" s="45">
        <f t="shared" si="12"/>
        <v>3.4578778341889101E-13</v>
      </c>
      <c r="BI116" s="45">
        <f t="shared" si="12"/>
        <v>3.5829428036748212E-13</v>
      </c>
      <c r="BJ116" s="45">
        <f t="shared" si="12"/>
        <v>3.7086056112410841E-13</v>
      </c>
      <c r="BK116" s="45">
        <f t="shared" si="12"/>
        <v>3.8347202768854216E-13</v>
      </c>
      <c r="BL116" s="45">
        <f t="shared" si="12"/>
        <v>3.9611350110281055E-13</v>
      </c>
      <c r="BM116" s="45">
        <f t="shared" si="12"/>
        <v>4.0876919248685459E-13</v>
      </c>
      <c r="BN116" s="45">
        <f t="shared" si="12"/>
        <v>4.2142267181819642E-13</v>
      </c>
      <c r="BO116" s="45">
        <f t="shared" si="12"/>
        <v>4.3405683413403564E-13</v>
      </c>
      <c r="BP116" s="45">
        <f t="shared" si="12"/>
        <v>4.4665386235972678E-13</v>
      </c>
      <c r="BQ116" s="45">
        <f t="shared" si="12"/>
        <v>4.5919518705993371E-13</v>
      </c>
      <c r="BR116" s="45">
        <f t="shared" si="12"/>
        <v>4.7166144231764979E-13</v>
      </c>
      <c r="BS116" s="45">
        <f t="shared" si="12"/>
        <v>4.8403241738912501E-13</v>
      </c>
      <c r="BT116" s="45">
        <f t="shared" si="12"/>
        <v>4.9628700377752371E-13</v>
      </c>
      <c r="BU116" s="45">
        <f t="shared" si="12"/>
        <v>5.0840313685629468E-13</v>
      </c>
      <c r="BV116" s="45">
        <f t="shared" si="12"/>
        <v>5.2035773156151097E-13</v>
      </c>
      <c r="BW116" s="45">
        <f t="shared" si="12"/>
        <v>5.3212661117716578E-13</v>
      </c>
      <c r="BX116" s="45">
        <f t="shared" si="12"/>
        <v>5.4368442861532493E-13</v>
      </c>
      <c r="BY116" s="45">
        <f t="shared" si="12"/>
        <v>5.5500457866237879E-13</v>
      </c>
      <c r="BZ116" s="45">
        <f t="shared" ref="BZ116:DH116" si="13">+IF($L$99&gt;BZ114,BZ110,BZ110*$L$99/BZ114)</f>
        <v>5.6605910020474962E-13</v>
      </c>
      <c r="CA116" s="45">
        <f t="shared" si="13"/>
        <v>5.768185669860388E-13</v>
      </c>
      <c r="CB116" s="45">
        <f t="shared" si="13"/>
        <v>5.8725196481178742E-13</v>
      </c>
      <c r="CC116" s="45">
        <f t="shared" si="13"/>
        <v>5.9732655327212563E-13</v>
      </c>
      <c r="CD116" s="45">
        <f t="shared" si="13"/>
        <v>6.070077094950208E-13</v>
      </c>
      <c r="CE116" s="45">
        <f t="shared" si="13"/>
        <v>6.1625875077799409E-13</v>
      </c>
      <c r="CF116" s="45">
        <f t="shared" si="13"/>
        <v>6.2504073228747174E-13</v>
      </c>
      <c r="CG116" s="45">
        <f t="shared" si="13"/>
        <v>6.333122155032832E-13</v>
      </c>
      <c r="CH116" s="45">
        <f t="shared" si="13"/>
        <v>6.4102900165799688E-13</v>
      </c>
      <c r="CI116" s="45">
        <f t="shared" si="13"/>
        <v>6.4814382350970972E-13</v>
      </c>
      <c r="CJ116" s="45">
        <f t="shared" si="13"/>
        <v>6.5460598682651047E-13</v>
      </c>
      <c r="CK116" s="45">
        <f t="shared" si="13"/>
        <v>6.6036095068345967E-13</v>
      </c>
      <c r="CL116" s="45">
        <f t="shared" si="13"/>
        <v>6.653498333782833E-13</v>
      </c>
      <c r="CM116" s="45">
        <f t="shared" si="13"/>
        <v>6.6950882628618757E-13</v>
      </c>
      <c r="CN116" s="45">
        <f t="shared" si="13"/>
        <v>6.7276849337893276E-13</v>
      </c>
      <c r="CO116" s="45">
        <f t="shared" si="13"/>
        <v>6.7505292734026956E-13</v>
      </c>
      <c r="CP116" s="45">
        <f t="shared" si="13"/>
        <v>6.762787233246428E-13</v>
      </c>
      <c r="CQ116" s="45">
        <f t="shared" si="13"/>
        <v>6.7635371883570444E-13</v>
      </c>
      <c r="CR116" s="45">
        <f t="shared" si="13"/>
        <v>6.7517542935017984E-13</v>
      </c>
      <c r="CS116" s="45">
        <f t="shared" si="13"/>
        <v>6.7262908278048427E-13</v>
      </c>
      <c r="CT116" s="45">
        <f t="shared" si="13"/>
        <v>6.6858511623521189E-13</v>
      </c>
      <c r="CU116" s="45">
        <f t="shared" si="13"/>
        <v>6.6289593976171335E-13</v>
      </c>
      <c r="CV116" s="45">
        <f t="shared" si="13"/>
        <v>6.5539168079630068E-13</v>
      </c>
      <c r="CW116" s="45">
        <f t="shared" si="13"/>
        <v>6.4587447873975697E-13</v>
      </c>
      <c r="CX116" s="45">
        <f t="shared" si="13"/>
        <v>6.3411066440993862E-13</v>
      </c>
      <c r="CY116" s="45">
        <f t="shared" si="13"/>
        <v>6.1981976059789944E-13</v>
      </c>
      <c r="CZ116" s="45">
        <f t="shared" si="13"/>
        <v>6.0265853653004222E-13</v>
      </c>
      <c r="DA116" s="45">
        <f t="shared" si="13"/>
        <v>5.8219704396023301E-13</v>
      </c>
      <c r="DB116" s="45">
        <f t="shared" si="13"/>
        <v>5.5788099211598842E-13</v>
      </c>
      <c r="DC116" s="45">
        <f t="shared" si="13"/>
        <v>5.2896937593316571E-13</v>
      </c>
      <c r="DD116" s="45">
        <f t="shared" si="13"/>
        <v>4.9442364986216398E-13</v>
      </c>
      <c r="DE116" s="45">
        <f t="shared" si="13"/>
        <v>4.5269178552076438E-13</v>
      </c>
      <c r="DF116" s="45">
        <f t="shared" si="13"/>
        <v>4.0122936092124278E-13</v>
      </c>
      <c r="DG116" s="45">
        <f t="shared" si="13"/>
        <v>3.3520429440537951E-13</v>
      </c>
      <c r="DH116" s="45">
        <f t="shared" si="13"/>
        <v>2.4247223320665035E-13</v>
      </c>
    </row>
    <row r="117" spans="3:112" x14ac:dyDescent="0.25">
      <c r="C117" s="46"/>
      <c r="D117" s="46"/>
      <c r="K117" s="6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</row>
    <row r="118" spans="3:112" x14ac:dyDescent="0.25">
      <c r="C118" s="46"/>
      <c r="D118" s="46"/>
      <c r="K118" s="6" t="s">
        <v>54</v>
      </c>
      <c r="L118" s="45">
        <v>0</v>
      </c>
      <c r="M118" s="45">
        <f>+IF($L$99&gt;M114,M112,M112*$L$99/M114)</f>
        <v>8.6801222351230166E-17</v>
      </c>
      <c r="N118" s="45">
        <f t="shared" ref="N118:BY118" si="14">+IF($L$99&gt;N114,N112,N112*$L$99/N114)</f>
        <v>4.3394097169434245E-16</v>
      </c>
      <c r="O118" s="45">
        <f t="shared" si="14"/>
        <v>1.1279643055119008E-15</v>
      </c>
      <c r="P118" s="45">
        <f t="shared" si="14"/>
        <v>2.1684020957914408E-15</v>
      </c>
      <c r="Q118" s="45">
        <f t="shared" si="14"/>
        <v>3.5545762259824112E-15</v>
      </c>
      <c r="R118" s="45">
        <f t="shared" si="14"/>
        <v>5.2855990670373026E-15</v>
      </c>
      <c r="S118" s="45">
        <f t="shared" si="14"/>
        <v>7.3603728214670813E-15</v>
      </c>
      <c r="T118" s="45">
        <f t="shared" si="14"/>
        <v>9.7775886226457391E-15</v>
      </c>
      <c r="U118" s="45">
        <f t="shared" si="14"/>
        <v>1.2535725525595918E-14</v>
      </c>
      <c r="V118" s="45">
        <f t="shared" si="14"/>
        <v>1.5633049413715447E-14</v>
      </c>
      <c r="W118" s="45">
        <f t="shared" si="14"/>
        <v>1.9067611596729498E-14</v>
      </c>
      <c r="X118" s="45">
        <f t="shared" si="14"/>
        <v>2.283724723466826E-14</v>
      </c>
      <c r="Y118" s="45">
        <f t="shared" si="14"/>
        <v>2.6939573721124342E-14</v>
      </c>
      <c r="Z118" s="45">
        <f t="shared" si="14"/>
        <v>3.137198885465918E-14</v>
      </c>
      <c r="AA118" s="45">
        <f t="shared" si="14"/>
        <v>3.6131668545857247E-14</v>
      </c>
      <c r="AB118" s="45">
        <f t="shared" si="14"/>
        <v>4.1215564741639285E-14</v>
      </c>
      <c r="AC118" s="45">
        <f t="shared" si="14"/>
        <v>4.6620402953769095E-14</v>
      </c>
      <c r="AD118" s="45">
        <f t="shared" si="14"/>
        <v>5.234267946779986E-14</v>
      </c>
      <c r="AE118" s="45">
        <f t="shared" si="14"/>
        <v>5.8378658525252357E-14</v>
      </c>
      <c r="AF118" s="45">
        <f t="shared" si="14"/>
        <v>6.4724369140990626E-14</v>
      </c>
      <c r="AG118" s="45">
        <f t="shared" si="14"/>
        <v>7.1375601764619637E-14</v>
      </c>
      <c r="AH118" s="45">
        <f t="shared" si="14"/>
        <v>7.8327904692453234E-14</v>
      </c>
      <c r="AI118" s="45">
        <f t="shared" si="14"/>
        <v>8.5576580163876447E-14</v>
      </c>
      <c r="AJ118" s="45">
        <f t="shared" si="14"/>
        <v>9.3116680183669718E-14</v>
      </c>
      <c r="AK118" s="45">
        <f t="shared" si="14"/>
        <v>1.009430021365791E-13</v>
      </c>
      <c r="AL118" s="45">
        <f t="shared" si="14"/>
        <v>1.0905008401614645E-13</v>
      </c>
      <c r="AM118" s="45">
        <f t="shared" si="14"/>
        <v>1.1743219933231453E-13</v>
      </c>
      <c r="AN118" s="45">
        <f t="shared" si="14"/>
        <v>1.2608335175912091E-13</v>
      </c>
      <c r="AO118" s="45">
        <f t="shared" si="14"/>
        <v>1.3499726934104864E-13</v>
      </c>
      <c r="AP118" s="45">
        <f t="shared" si="14"/>
        <v>1.4416739834335796E-13</v>
      </c>
      <c r="AQ118" s="45">
        <f t="shared" si="14"/>
        <v>1.535868966687673E-13</v>
      </c>
      <c r="AR118" s="45">
        <f t="shared" si="14"/>
        <v>1.6324862694605876E-13</v>
      </c>
      <c r="AS118" s="45">
        <f t="shared" si="14"/>
        <v>1.7314514899696553E-13</v>
      </c>
      <c r="AT118" s="45">
        <f t="shared" si="14"/>
        <v>1.8326871186232367E-13</v>
      </c>
      <c r="AU118" s="45">
        <f t="shared" si="14"/>
        <v>1.9361124545546349E-13</v>
      </c>
      <c r="AV118" s="45">
        <f t="shared" si="14"/>
        <v>2.0416435143779889E-13</v>
      </c>
      <c r="AW118" s="45">
        <f t="shared" si="14"/>
        <v>2.1491929351253245E-13</v>
      </c>
      <c r="AX118" s="45">
        <f t="shared" si="14"/>
        <v>2.2586698719255832E-13</v>
      </c>
      <c r="AY118" s="45">
        <f t="shared" si="14"/>
        <v>2.3699798878353228E-13</v>
      </c>
      <c r="AZ118" s="45">
        <f t="shared" si="14"/>
        <v>2.4830248352856995E-13</v>
      </c>
      <c r="BA118" s="45">
        <f t="shared" si="14"/>
        <v>2.597702731087087E-13</v>
      </c>
      <c r="BB118" s="45">
        <f t="shared" si="14"/>
        <v>2.7139076207244078E-13</v>
      </c>
      <c r="BC118" s="45">
        <f t="shared" si="14"/>
        <v>2.8315294337563528E-13</v>
      </c>
      <c r="BD118" s="45">
        <f t="shared" si="14"/>
        <v>2.9504538294573676E-13</v>
      </c>
      <c r="BE118" s="45">
        <f t="shared" si="14"/>
        <v>3.0705620297628554E-13</v>
      </c>
      <c r="BF118" s="45">
        <f t="shared" si="14"/>
        <v>3.1917306397649967E-13</v>
      </c>
      <c r="BG118" s="45">
        <f t="shared" si="14"/>
        <v>3.3138314560803112E-13</v>
      </c>
      <c r="BH118" s="45">
        <f t="shared" si="14"/>
        <v>3.4367312588210636E-13</v>
      </c>
      <c r="BI118" s="45">
        <f t="shared" si="14"/>
        <v>3.5602915874875538E-13</v>
      </c>
      <c r="BJ118" s="45">
        <f t="shared" si="14"/>
        <v>3.6843684993997517E-13</v>
      </c>
      <c r="BK118" s="45">
        <f t="shared" si="14"/>
        <v>3.8088123078789093E-13</v>
      </c>
      <c r="BL118" s="45">
        <f t="shared" si="14"/>
        <v>3.9334673000561993E-13</v>
      </c>
      <c r="BM118" s="45">
        <f t="shared" si="14"/>
        <v>4.0581714276946579E-13</v>
      </c>
      <c r="BN118" s="45">
        <f t="shared" si="14"/>
        <v>4.1827559732284458E-13</v>
      </c>
      <c r="BO118" s="45">
        <f t="shared" si="14"/>
        <v>4.3070451874974868E-13</v>
      </c>
      <c r="BP118" s="45">
        <f t="shared" si="14"/>
        <v>4.4308558908958094E-13</v>
      </c>
      <c r="BQ118" s="45">
        <f t="shared" si="14"/>
        <v>4.5539970404318067E-13</v>
      </c>
      <c r="BR118" s="45">
        <f t="shared" si="14"/>
        <v>4.6762692542907676E-13</v>
      </c>
      <c r="BS118" s="45">
        <f t="shared" si="14"/>
        <v>4.7974642897962813E-13</v>
      </c>
      <c r="BT118" s="45">
        <f t="shared" si="14"/>
        <v>4.9173644705025056E-13</v>
      </c>
      <c r="BU118" s="45">
        <f t="shared" si="14"/>
        <v>5.0357420529411651E-13</v>
      </c>
      <c r="BV118" s="45">
        <f t="shared" si="14"/>
        <v>5.1523585272349677E-13</v>
      </c>
      <c r="BW118" s="45">
        <f t="shared" si="14"/>
        <v>5.2669638406816234E-13</v>
      </c>
      <c r="BX118" s="45">
        <f t="shared" si="14"/>
        <v>5.3792955369107412E-13</v>
      </c>
      <c r="BY118" s="45">
        <f t="shared" si="14"/>
        <v>5.4890777936975815E-13</v>
      </c>
      <c r="BZ118" s="45">
        <f t="shared" ref="BZ118:DH118" si="15">+IF($L$99&gt;BZ114,BZ112,BZ112*$L$99/BZ114)</f>
        <v>5.5960203475125916E-13</v>
      </c>
      <c r="CA118" s="45">
        <f t="shared" si="15"/>
        <v>5.69981728784533E-13</v>
      </c>
      <c r="CB118" s="45">
        <f t="shared" si="15"/>
        <v>5.8001456974649089E-13</v>
      </c>
      <c r="CC118" s="45">
        <f t="shared" si="15"/>
        <v>5.896664115559255E-13</v>
      </c>
      <c r="CD118" s="45">
        <f t="shared" si="15"/>
        <v>5.9890107942287084E-13</v>
      </c>
      <c r="CE118" s="45">
        <f t="shared" si="15"/>
        <v>6.0768017110201687E-13</v>
      </c>
      <c r="CF118" s="45">
        <f t="shared" si="15"/>
        <v>6.1596282921076346E-13</v>
      </c>
      <c r="CG118" s="45">
        <f t="shared" si="15"/>
        <v>6.2370547936139479E-13</v>
      </c>
      <c r="CH118" s="45">
        <f t="shared" si="15"/>
        <v>6.3086152717733119E-13</v>
      </c>
      <c r="CI118" s="45">
        <f t="shared" si="15"/>
        <v>6.3738100600542902E-13</v>
      </c>
      <c r="CJ118" s="45">
        <f t="shared" si="15"/>
        <v>6.4321016472174254E-13</v>
      </c>
      <c r="CK118" s="45">
        <f t="shared" si="15"/>
        <v>6.4829098213214826E-13</v>
      </c>
      <c r="CL118" s="45">
        <f t="shared" si="15"/>
        <v>6.525605913135559E-13</v>
      </c>
      <c r="CM118" s="45">
        <f t="shared" si="15"/>
        <v>6.5595059158452243E-13</v>
      </c>
      <c r="CN118" s="45">
        <f t="shared" si="15"/>
        <v>6.5838621952640798E-13</v>
      </c>
      <c r="CO118" s="45">
        <f t="shared" si="15"/>
        <v>6.5978534130216779E-13</v>
      </c>
      <c r="CP118" s="45">
        <f t="shared" si="15"/>
        <v>6.6005721519084875E-13</v>
      </c>
      <c r="CQ118" s="45">
        <f t="shared" si="15"/>
        <v>6.5910095557257355E-13</v>
      </c>
      <c r="CR118" s="45">
        <f t="shared" si="15"/>
        <v>6.5680360306791035E-13</v>
      </c>
      <c r="CS118" s="45">
        <f t="shared" si="15"/>
        <v>6.5303766717207087E-13</v>
      </c>
      <c r="CT118" s="45">
        <f t="shared" si="15"/>
        <v>6.4765794946413935E-13</v>
      </c>
      <c r="CU118" s="45">
        <f t="shared" si="15"/>
        <v>6.4049736653980566E-13</v>
      </c>
      <c r="CV118" s="45">
        <f t="shared" si="15"/>
        <v>6.3136135059293817E-13</v>
      </c>
      <c r="CW118" s="45">
        <f t="shared" si="15"/>
        <v>6.2002017458718812E-13</v>
      </c>
      <c r="CX118" s="45">
        <f t="shared" si="15"/>
        <v>6.0619815883534788E-13</v>
      </c>
      <c r="CY118" s="45">
        <f t="shared" si="15"/>
        <v>5.8955802568932028E-13</v>
      </c>
      <c r="CZ118" s="45">
        <f t="shared" si="15"/>
        <v>5.6967738882676606E-13</v>
      </c>
      <c r="DA118" s="45">
        <f t="shared" si="15"/>
        <v>5.4601184304244217E-13</v>
      </c>
      <c r="DB118" s="45">
        <f t="shared" si="15"/>
        <v>5.1783378325695594E-13</v>
      </c>
      <c r="DC118" s="45">
        <f t="shared" si="15"/>
        <v>4.841237041033839E-13</v>
      </c>
      <c r="DD118" s="45">
        <f t="shared" si="15"/>
        <v>4.4335841900000594E-13</v>
      </c>
      <c r="DE118" s="45">
        <f t="shared" si="15"/>
        <v>3.9304142257924753E-13</v>
      </c>
      <c r="DF118" s="45">
        <f t="shared" si="15"/>
        <v>3.2843282703034557E-13</v>
      </c>
      <c r="DG118" s="45">
        <f t="shared" si="15"/>
        <v>2.3762302437594259E-13</v>
      </c>
      <c r="DH118" s="45">
        <f t="shared" si="15"/>
        <v>0</v>
      </c>
    </row>
    <row r="119" spans="3:112" x14ac:dyDescent="0.25">
      <c r="C119" s="46"/>
      <c r="D119" s="46"/>
      <c r="K119" s="6"/>
      <c r="L119" s="8"/>
      <c r="M119" s="8"/>
      <c r="N119" s="8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</row>
    <row r="120" spans="3:112" x14ac:dyDescent="0.25">
      <c r="C120" s="46"/>
      <c r="D120" s="46"/>
      <c r="K120" s="6"/>
      <c r="L120" s="8"/>
      <c r="M120" s="8"/>
      <c r="N120" s="8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</row>
    <row r="121" spans="3:112" x14ac:dyDescent="0.25">
      <c r="C121" s="46"/>
      <c r="D121" s="46"/>
      <c r="K121" s="6"/>
      <c r="L121" s="47" t="s">
        <v>56</v>
      </c>
      <c r="M121" s="8"/>
      <c r="N121" s="8"/>
      <c r="Q121" s="40" t="s">
        <v>57</v>
      </c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</row>
    <row r="122" spans="3:112" x14ac:dyDescent="0.25">
      <c r="C122" s="46"/>
      <c r="D122" s="46"/>
      <c r="K122" s="6"/>
      <c r="L122" s="8"/>
      <c r="M122" s="8"/>
      <c r="N122" s="8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</row>
    <row r="123" spans="3:112" ht="15.6" x14ac:dyDescent="0.25">
      <c r="C123" s="46"/>
      <c r="D123" s="46"/>
      <c r="K123" s="42" t="s">
        <v>58</v>
      </c>
      <c r="L123" s="23">
        <f>4*SUM(M110:DH110)</f>
        <v>1.3849053601412393E-10</v>
      </c>
      <c r="M123" s="14" t="s">
        <v>7</v>
      </c>
      <c r="N123" s="8"/>
      <c r="P123" s="42" t="s">
        <v>58</v>
      </c>
      <c r="Q123" s="23">
        <f>4*SUM(M116:DH116)</f>
        <v>1.3849053601412393E-10</v>
      </c>
      <c r="R123" s="14" t="s">
        <v>7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</row>
    <row r="124" spans="3:112" x14ac:dyDescent="0.25">
      <c r="C124" s="46"/>
      <c r="D124" s="46"/>
      <c r="K124" s="6"/>
      <c r="L124" s="23"/>
      <c r="M124" s="48"/>
      <c r="N124" s="8"/>
      <c r="P124" s="6"/>
      <c r="Q124" s="23"/>
      <c r="R124" s="48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</row>
    <row r="125" spans="3:112" ht="15.6" x14ac:dyDescent="0.25">
      <c r="C125" s="46"/>
      <c r="D125" s="46"/>
      <c r="K125" s="6" t="s">
        <v>59</v>
      </c>
      <c r="L125" s="23">
        <f>4*SUM(M112:DH112)</f>
        <v>1.3386474478322358E-10</v>
      </c>
      <c r="M125" s="14" t="s">
        <v>7</v>
      </c>
      <c r="N125" s="8"/>
      <c r="O125" s="49"/>
      <c r="P125" s="6" t="s">
        <v>59</v>
      </c>
      <c r="Q125" s="23">
        <f>4*SUM(M118:DH118)</f>
        <v>1.3386474478322358E-10</v>
      </c>
      <c r="R125" s="14" t="s">
        <v>7</v>
      </c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</row>
    <row r="126" spans="3:112" x14ac:dyDescent="0.25">
      <c r="C126" s="46"/>
      <c r="D126" s="46"/>
      <c r="K126" s="6"/>
      <c r="L126" s="23"/>
      <c r="M126" s="48"/>
      <c r="N126" s="8"/>
      <c r="P126" s="6"/>
      <c r="Q126" s="23"/>
      <c r="R126" s="48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</row>
    <row r="127" spans="3:112" ht="15.6" x14ac:dyDescent="0.25">
      <c r="C127" s="46"/>
      <c r="D127" s="46"/>
      <c r="K127" s="6" t="s">
        <v>60</v>
      </c>
      <c r="L127" s="23">
        <f>+(L123+L125)/2</f>
        <v>1.3617764039867375E-10</v>
      </c>
      <c r="M127" s="14" t="s">
        <v>7</v>
      </c>
      <c r="N127" s="8"/>
      <c r="P127" s="6" t="s">
        <v>60</v>
      </c>
      <c r="Q127" s="23">
        <f>+(Q123+Q125)/2</f>
        <v>1.3617764039867375E-10</v>
      </c>
      <c r="R127" s="14" t="s">
        <v>7</v>
      </c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</row>
    <row r="128" spans="3:112" x14ac:dyDescent="0.25">
      <c r="C128" s="46"/>
      <c r="D128" s="46"/>
      <c r="K128" s="6"/>
      <c r="L128" s="8"/>
      <c r="M128" s="8"/>
      <c r="N128" s="8"/>
      <c r="P128" s="6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</row>
    <row r="129" spans="3:62" x14ac:dyDescent="0.25">
      <c r="C129" s="46"/>
      <c r="D129" s="46"/>
      <c r="K129" s="6" t="s">
        <v>61</v>
      </c>
      <c r="L129" s="50">
        <f>+(L123-L127)/L123*100</f>
        <v>1.670074852778602</v>
      </c>
      <c r="M129" s="51" t="s">
        <v>10</v>
      </c>
      <c r="N129" s="8"/>
      <c r="P129" s="6" t="s">
        <v>61</v>
      </c>
      <c r="Q129" s="50">
        <f>+(Q123-Q127)/Q123*100</f>
        <v>1.670074852778602</v>
      </c>
      <c r="R129" s="51" t="s">
        <v>10</v>
      </c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</row>
    <row r="130" spans="3:62" x14ac:dyDescent="0.25">
      <c r="C130" s="46"/>
      <c r="D130" s="46"/>
      <c r="K130" s="6"/>
      <c r="L130" s="8"/>
      <c r="M130" s="5"/>
      <c r="N130" s="8"/>
      <c r="P130" s="6"/>
      <c r="Q130" s="50"/>
      <c r="R130" s="5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</row>
    <row r="131" spans="3:62" x14ac:dyDescent="0.25">
      <c r="K131" s="6" t="s">
        <v>62</v>
      </c>
      <c r="L131" s="50">
        <f>+(L127-L125)/L125*100</f>
        <v>1.7277854742080216</v>
      </c>
      <c r="M131" s="51" t="s">
        <v>10</v>
      </c>
      <c r="N131" s="8"/>
      <c r="P131" s="6" t="s">
        <v>62</v>
      </c>
      <c r="Q131" s="50">
        <f>+(Q127-Q125)/Q125*100</f>
        <v>1.7277854742080216</v>
      </c>
      <c r="R131" s="51" t="s">
        <v>10</v>
      </c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</row>
    <row r="132" spans="3:62" x14ac:dyDescent="0.25">
      <c r="K132" s="6"/>
      <c r="L132" s="8"/>
      <c r="M132" s="8"/>
      <c r="N132" s="8"/>
      <c r="Q132" s="50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</row>
    <row r="133" spans="3:62" x14ac:dyDescent="0.25">
      <c r="K133" s="6" t="s">
        <v>9</v>
      </c>
      <c r="L133" s="50">
        <f>+MAX(L129,L131)</f>
        <v>1.7277854742080216</v>
      </c>
      <c r="M133" s="5" t="s">
        <v>10</v>
      </c>
      <c r="N133" s="8"/>
      <c r="P133" s="6" t="s">
        <v>9</v>
      </c>
      <c r="Q133" s="50">
        <f>+MAX(Q129,Q131)</f>
        <v>1.7277854742080216</v>
      </c>
      <c r="R133" s="5" t="s">
        <v>10</v>
      </c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</row>
    <row r="134" spans="3:62" x14ac:dyDescent="0.25">
      <c r="K134" s="6"/>
      <c r="L134" s="8"/>
      <c r="M134" s="8"/>
      <c r="N134" s="8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</row>
    <row r="135" spans="3:62" x14ac:dyDescent="0.25">
      <c r="K135" s="6"/>
      <c r="L135" s="8"/>
      <c r="M135" s="8"/>
      <c r="N135" s="8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</row>
    <row r="136" spans="3:62" ht="15.6" x14ac:dyDescent="0.25">
      <c r="K136" s="42" t="s">
        <v>63</v>
      </c>
      <c r="L136" s="23">
        <f>+L123-L125</f>
        <v>4.6257912309003542E-12</v>
      </c>
      <c r="M136" s="14" t="s">
        <v>7</v>
      </c>
      <c r="N136" s="8"/>
      <c r="P136" s="42" t="s">
        <v>63</v>
      </c>
      <c r="Q136" s="23">
        <f>+Q123-Q125</f>
        <v>4.6257912309003542E-12</v>
      </c>
      <c r="R136" s="14" t="s">
        <v>7</v>
      </c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</row>
    <row r="137" spans="3:62" x14ac:dyDescent="0.25">
      <c r="K137" s="6"/>
      <c r="L137" s="8"/>
      <c r="M137" s="48"/>
      <c r="N137" s="8"/>
      <c r="P137" s="6"/>
      <c r="R137" s="48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</row>
    <row r="138" spans="3:62" ht="15.6" x14ac:dyDescent="0.25">
      <c r="K138" s="6" t="s">
        <v>64</v>
      </c>
      <c r="L138" s="23">
        <f>+L127-L125</f>
        <v>2.3128956154501771E-12</v>
      </c>
      <c r="M138" s="14" t="s">
        <v>7</v>
      </c>
      <c r="N138" s="8"/>
      <c r="P138" s="6" t="s">
        <v>64</v>
      </c>
      <c r="Q138" s="23">
        <f>+Q127-Q125</f>
        <v>2.3128956154501771E-12</v>
      </c>
      <c r="R138" s="14" t="s">
        <v>7</v>
      </c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</row>
    <row r="139" spans="3:62" x14ac:dyDescent="0.25">
      <c r="K139" s="6"/>
      <c r="L139" s="8"/>
      <c r="M139" s="8"/>
      <c r="N139" s="8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</row>
    <row r="140" spans="3:62" x14ac:dyDescent="0.25">
      <c r="K140" s="6"/>
      <c r="L140" s="8"/>
      <c r="M140" s="8"/>
      <c r="N140" s="8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</row>
    <row r="141" spans="3:62" x14ac:dyDescent="0.25">
      <c r="K141" s="6" t="s">
        <v>65</v>
      </c>
      <c r="L141" s="7">
        <f>+Q127/L127</f>
        <v>1</v>
      </c>
      <c r="M141" t="s">
        <v>22</v>
      </c>
      <c r="N141" s="8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</row>
    <row r="142" spans="3:62" x14ac:dyDescent="0.25">
      <c r="K142" s="6"/>
      <c r="L142" s="8"/>
      <c r="M142" s="8"/>
      <c r="N142" s="8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</row>
    <row r="143" spans="3:62" x14ac:dyDescent="0.25">
      <c r="K143" s="6" t="s">
        <v>66</v>
      </c>
      <c r="L143" s="50">
        <f>MAX(L133,Q133)</f>
        <v>1.7277854742080216</v>
      </c>
      <c r="M143" s="5" t="s">
        <v>10</v>
      </c>
      <c r="N143" s="8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</row>
    <row r="144" spans="3:62" x14ac:dyDescent="0.25">
      <c r="K144" s="6"/>
      <c r="L144" s="8"/>
      <c r="M144" s="8"/>
      <c r="N144" s="8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</row>
    <row r="145" spans="11:62" x14ac:dyDescent="0.25">
      <c r="K145" s="6"/>
      <c r="L145" s="8"/>
      <c r="M145" s="8"/>
      <c r="N145" s="8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</row>
    <row r="146" spans="11:62" x14ac:dyDescent="0.25">
      <c r="K146" s="6"/>
      <c r="L146" s="8"/>
      <c r="M146" s="8"/>
      <c r="N146" s="8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</row>
    <row r="147" spans="11:62" x14ac:dyDescent="0.25">
      <c r="K147" s="6"/>
      <c r="L147" s="8"/>
      <c r="M147" s="8"/>
      <c r="N147" s="8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</row>
    <row r="148" spans="11:62" x14ac:dyDescent="0.25">
      <c r="K148" s="6"/>
      <c r="L148" s="8"/>
      <c r="M148" s="8"/>
      <c r="N148" s="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</row>
    <row r="149" spans="11:62" x14ac:dyDescent="0.25">
      <c r="K149" s="6"/>
      <c r="L149" s="8"/>
      <c r="M149" s="8"/>
      <c r="N149" s="8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</row>
    <row r="150" spans="11:62" x14ac:dyDescent="0.25">
      <c r="K150" s="6"/>
      <c r="L150" s="8"/>
      <c r="M150" s="8"/>
      <c r="N150" s="8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</row>
    <row r="151" spans="11:62" x14ac:dyDescent="0.25">
      <c r="K151" s="6"/>
      <c r="L151" s="8"/>
      <c r="M151" s="8"/>
      <c r="N151" s="8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</row>
    <row r="152" spans="11:62" x14ac:dyDescent="0.25">
      <c r="K152" s="6"/>
      <c r="L152" s="8"/>
      <c r="M152" s="8"/>
      <c r="N152" s="8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</row>
    <row r="153" spans="11:62" x14ac:dyDescent="0.25">
      <c r="K153" s="6"/>
      <c r="L153" s="8"/>
      <c r="M153" s="8"/>
      <c r="N153" s="8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</row>
    <row r="154" spans="11:62" x14ac:dyDescent="0.25">
      <c r="K154" s="6"/>
      <c r="L154" s="8"/>
      <c r="M154" s="8"/>
      <c r="N154" s="8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</row>
    <row r="155" spans="11:62" x14ac:dyDescent="0.25">
      <c r="K155" s="6"/>
      <c r="L155" s="8"/>
      <c r="M155" s="8"/>
      <c r="N155" s="8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</row>
    <row r="156" spans="11:62" x14ac:dyDescent="0.25">
      <c r="K156" s="6"/>
      <c r="L156" s="8"/>
      <c r="M156" s="8"/>
      <c r="N156" s="8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</row>
    <row r="157" spans="11:62" x14ac:dyDescent="0.25">
      <c r="K157" s="6"/>
      <c r="L157" s="8"/>
      <c r="M157" s="8"/>
      <c r="N157" s="8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</row>
    <row r="158" spans="11:62" x14ac:dyDescent="0.25">
      <c r="K158" s="6"/>
      <c r="L158" s="8"/>
      <c r="M158" s="8"/>
      <c r="N158" s="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</row>
    <row r="159" spans="11:62" x14ac:dyDescent="0.25">
      <c r="K159" s="6"/>
      <c r="L159" s="8"/>
      <c r="M159" s="8"/>
      <c r="N159" s="8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</row>
    <row r="160" spans="11:62" x14ac:dyDescent="0.25">
      <c r="K160" s="6"/>
      <c r="L160" s="8"/>
      <c r="M160" s="8"/>
      <c r="N160" s="8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</row>
    <row r="161" spans="11:62" x14ac:dyDescent="0.25">
      <c r="K161" s="6"/>
      <c r="L161" s="8"/>
      <c r="M161" s="8"/>
      <c r="N161" s="8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</row>
    <row r="162" spans="11:62" x14ac:dyDescent="0.25">
      <c r="K162" s="6"/>
      <c r="L162" s="8"/>
      <c r="M162" s="8"/>
      <c r="N162" s="8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1:62" x14ac:dyDescent="0.25">
      <c r="K163" s="6"/>
      <c r="L163" s="8"/>
      <c r="M163" s="8"/>
      <c r="N163" s="8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1:62" x14ac:dyDescent="0.25">
      <c r="K164" s="6"/>
      <c r="L164" s="8"/>
      <c r="M164" s="8"/>
      <c r="N164" s="8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1:62" x14ac:dyDescent="0.25">
      <c r="K165" s="6"/>
      <c r="L165" s="8"/>
      <c r="M165" s="8"/>
      <c r="N165" s="8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1:62" x14ac:dyDescent="0.25">
      <c r="K166" s="6"/>
      <c r="L166" s="8"/>
      <c r="M166" s="8"/>
      <c r="N166" s="8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1:62" x14ac:dyDescent="0.25">
      <c r="K167" s="6"/>
      <c r="L167" s="8"/>
      <c r="M167" s="8"/>
      <c r="N167" s="8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1:62" x14ac:dyDescent="0.25">
      <c r="K168" s="6"/>
      <c r="L168" s="8"/>
      <c r="M168" s="8"/>
      <c r="N168" s="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1:62" x14ac:dyDescent="0.25">
      <c r="K169" s="6"/>
      <c r="L169" s="8"/>
      <c r="M169" s="8"/>
      <c r="N169" s="8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1:62" x14ac:dyDescent="0.25">
      <c r="K170" s="6"/>
      <c r="L170" s="8"/>
      <c r="M170" s="8"/>
      <c r="N170" s="8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1:62" x14ac:dyDescent="0.25">
      <c r="K171" s="6"/>
      <c r="L171" s="8"/>
      <c r="M171" s="8"/>
      <c r="N171" s="8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</sheetData>
  <sheetProtection password="C7E7" sheet="1" objects="1" scenarios="1"/>
  <mergeCells count="6">
    <mergeCell ref="B75:N75"/>
    <mergeCell ref="D2:H2"/>
    <mergeCell ref="C4:I4"/>
    <mergeCell ref="B26:D26"/>
    <mergeCell ref="H26:J26"/>
    <mergeCell ref="B43:J4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H171"/>
  <sheetViews>
    <sheetView topLeftCell="A16" zoomScaleNormal="100" workbookViewId="0">
      <selection activeCell="C32" sqref="C32"/>
    </sheetView>
  </sheetViews>
  <sheetFormatPr defaultColWidth="9.109375" defaultRowHeight="13.2" x14ac:dyDescent="0.25"/>
  <cols>
    <col min="1" max="9" width="9.109375" style="8"/>
    <col min="10" max="10" width="9.109375" style="6"/>
    <col min="11" max="11" width="9.109375" style="7"/>
    <col min="12" max="12" width="9.109375" style="5"/>
    <col min="13" max="13" width="9.109375" style="6"/>
    <col min="14" max="14" width="9.109375" style="7"/>
    <col min="15" max="16384" width="9.109375" style="8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/>
    </row>
    <row r="2" spans="1:14" ht="15.6" x14ac:dyDescent="0.3">
      <c r="A2" s="9"/>
      <c r="B2" s="10"/>
      <c r="C2" s="11"/>
      <c r="D2" s="81" t="s">
        <v>0</v>
      </c>
      <c r="E2" s="81"/>
      <c r="F2" s="81"/>
      <c r="G2" s="81"/>
      <c r="H2" s="81"/>
      <c r="I2" s="11"/>
      <c r="J2" s="12"/>
      <c r="K2" s="13"/>
      <c r="L2" s="14"/>
      <c r="M2" s="12"/>
      <c r="N2" s="15"/>
    </row>
    <row r="3" spans="1:14" ht="12" customHeight="1" x14ac:dyDescent="0.3">
      <c r="A3" s="9"/>
      <c r="B3" s="10"/>
      <c r="C3" s="11"/>
      <c r="D3" s="11"/>
      <c r="E3" s="11"/>
      <c r="F3" s="11"/>
      <c r="G3" s="11"/>
      <c r="H3" s="52"/>
      <c r="I3" s="11"/>
      <c r="J3" s="12"/>
      <c r="K3" s="13"/>
      <c r="L3" s="14"/>
      <c r="M3" s="12"/>
      <c r="N3" s="15"/>
    </row>
    <row r="4" spans="1:14" ht="15.6" x14ac:dyDescent="0.3">
      <c r="A4" s="9"/>
      <c r="B4" s="10"/>
      <c r="C4" s="81" t="s">
        <v>1</v>
      </c>
      <c r="D4" s="81"/>
      <c r="E4" s="81"/>
      <c r="F4" s="81"/>
      <c r="G4" s="81"/>
      <c r="H4" s="81"/>
      <c r="I4" s="81"/>
      <c r="J4" s="12"/>
      <c r="K4" s="13"/>
      <c r="L4" s="14"/>
      <c r="M4" s="12"/>
      <c r="N4" s="15"/>
    </row>
    <row r="5" spans="1:14" ht="12" customHeight="1" x14ac:dyDescent="0.3">
      <c r="A5" s="9"/>
      <c r="B5" s="10"/>
      <c r="C5" s="11"/>
      <c r="D5" s="11"/>
      <c r="E5" s="11"/>
      <c r="F5" s="52"/>
      <c r="G5" s="11"/>
      <c r="H5" s="52"/>
      <c r="I5" s="11"/>
      <c r="J5" s="12"/>
      <c r="K5" s="13"/>
      <c r="L5" s="14"/>
      <c r="M5" s="12"/>
      <c r="N5" s="15"/>
    </row>
    <row r="6" spans="1:14" x14ac:dyDescent="0.25">
      <c r="A6" s="9"/>
      <c r="B6" s="11"/>
      <c r="C6" s="11"/>
      <c r="D6" s="11"/>
      <c r="E6" s="11"/>
      <c r="F6" s="11"/>
      <c r="G6" s="11"/>
      <c r="H6" s="11"/>
      <c r="I6" s="11"/>
      <c r="J6" s="12"/>
      <c r="K6" s="13"/>
    </row>
    <row r="7" spans="1:14" x14ac:dyDescent="0.25">
      <c r="A7" s="9"/>
      <c r="B7" s="17"/>
      <c r="C7" s="17"/>
      <c r="D7" s="17"/>
      <c r="E7" s="17"/>
      <c r="F7" s="17"/>
      <c r="G7" s="17"/>
      <c r="H7" s="17"/>
      <c r="I7" s="17"/>
      <c r="J7" s="18"/>
      <c r="K7" s="13"/>
    </row>
    <row r="8" spans="1:14" x14ac:dyDescent="0.25">
      <c r="A8" s="9"/>
      <c r="B8" s="17"/>
      <c r="C8" s="17"/>
      <c r="D8" s="17"/>
      <c r="E8" s="17"/>
      <c r="F8" s="17"/>
      <c r="G8" s="17"/>
      <c r="H8" s="17"/>
      <c r="I8" s="17"/>
      <c r="J8" s="18"/>
      <c r="K8" s="13"/>
    </row>
    <row r="9" spans="1:14" x14ac:dyDescent="0.25">
      <c r="A9" s="9"/>
      <c r="B9" s="17"/>
      <c r="C9" s="17"/>
      <c r="D9" s="17"/>
      <c r="E9" s="17"/>
      <c r="F9" s="17"/>
      <c r="G9" s="17"/>
      <c r="H9" s="17"/>
      <c r="I9" s="17"/>
      <c r="J9" s="18"/>
      <c r="K9" s="13"/>
    </row>
    <row r="10" spans="1:14" x14ac:dyDescent="0.25">
      <c r="A10" s="9"/>
      <c r="B10" s="17"/>
      <c r="C10" s="17"/>
      <c r="D10" s="17"/>
      <c r="E10" s="17"/>
      <c r="F10" s="17"/>
      <c r="G10" s="17"/>
      <c r="H10" s="17"/>
      <c r="I10" s="17"/>
      <c r="J10" s="18"/>
      <c r="K10" s="13"/>
    </row>
    <row r="11" spans="1:14" x14ac:dyDescent="0.25">
      <c r="A11" s="9"/>
      <c r="B11" s="17"/>
      <c r="C11" s="17"/>
      <c r="D11" s="17"/>
      <c r="E11" s="17"/>
      <c r="F11" s="17"/>
      <c r="G11" s="17"/>
      <c r="H11" s="17"/>
      <c r="I11" s="17"/>
      <c r="J11" s="18"/>
      <c r="K11" s="13"/>
    </row>
    <row r="12" spans="1:14" x14ac:dyDescent="0.25">
      <c r="A12" s="9"/>
      <c r="B12" s="17"/>
      <c r="C12" s="17"/>
      <c r="D12" s="17"/>
      <c r="E12" s="17"/>
      <c r="F12" s="17"/>
      <c r="G12" s="17"/>
      <c r="H12" s="17"/>
      <c r="I12" s="17"/>
      <c r="J12" s="18"/>
      <c r="K12" s="13"/>
    </row>
    <row r="13" spans="1:14" x14ac:dyDescent="0.25">
      <c r="A13" s="9"/>
      <c r="B13" s="17"/>
      <c r="C13" s="17"/>
      <c r="D13" s="17"/>
      <c r="E13" s="17"/>
      <c r="F13" s="17"/>
      <c r="G13" s="17"/>
      <c r="H13" s="17"/>
      <c r="I13" s="17"/>
      <c r="J13" s="18"/>
      <c r="K13" s="13"/>
    </row>
    <row r="14" spans="1:14" x14ac:dyDescent="0.25">
      <c r="A14" s="9"/>
      <c r="B14" s="17"/>
      <c r="C14" s="17"/>
      <c r="D14" s="17"/>
      <c r="E14" s="17"/>
      <c r="F14" s="17"/>
      <c r="G14" s="17"/>
      <c r="H14" s="17"/>
      <c r="I14" s="17"/>
      <c r="J14" s="18"/>
      <c r="K14" s="13"/>
    </row>
    <row r="15" spans="1:14" x14ac:dyDescent="0.25">
      <c r="A15" s="9"/>
      <c r="B15" s="17"/>
      <c r="C15" s="17"/>
      <c r="D15" s="17"/>
      <c r="E15" s="17"/>
      <c r="F15" s="17"/>
      <c r="G15" s="17"/>
      <c r="H15" s="17"/>
      <c r="I15" s="17"/>
      <c r="J15" s="18"/>
      <c r="K15" s="13"/>
    </row>
    <row r="16" spans="1:14" x14ac:dyDescent="0.25">
      <c r="A16" s="9"/>
      <c r="B16" s="17"/>
      <c r="C16" s="17"/>
      <c r="D16" s="17"/>
      <c r="E16" s="17"/>
      <c r="F16" s="17"/>
      <c r="G16" s="17"/>
      <c r="H16" s="17"/>
      <c r="I16" s="17"/>
      <c r="J16" s="18"/>
      <c r="K16" s="13"/>
    </row>
    <row r="17" spans="1:11" x14ac:dyDescent="0.25">
      <c r="A17" s="9"/>
      <c r="B17" s="17"/>
      <c r="C17" s="17"/>
      <c r="D17" s="17"/>
      <c r="E17" s="17"/>
      <c r="F17" s="17"/>
      <c r="G17" s="17"/>
      <c r="H17" s="17"/>
      <c r="I17" s="17"/>
      <c r="J17" s="18"/>
      <c r="K17" s="13"/>
    </row>
    <row r="18" spans="1:11" x14ac:dyDescent="0.25">
      <c r="A18" s="9"/>
      <c r="B18" s="17"/>
      <c r="C18" s="17"/>
      <c r="D18" s="17"/>
      <c r="E18" s="17"/>
      <c r="F18" s="17"/>
      <c r="G18" s="17"/>
      <c r="H18" s="17"/>
      <c r="I18" s="17"/>
      <c r="J18" s="18"/>
      <c r="K18" s="13"/>
    </row>
    <row r="19" spans="1:11" x14ac:dyDescent="0.25">
      <c r="A19" s="9"/>
      <c r="B19" s="17"/>
      <c r="C19" s="17"/>
      <c r="D19" s="17"/>
      <c r="E19" s="17"/>
      <c r="F19" s="17"/>
      <c r="G19" s="17"/>
      <c r="H19" s="17"/>
      <c r="I19" s="17"/>
      <c r="J19" s="18"/>
      <c r="K19" s="13"/>
    </row>
    <row r="20" spans="1:11" x14ac:dyDescent="0.25">
      <c r="A20" s="9"/>
      <c r="B20" s="17"/>
      <c r="C20" s="17"/>
      <c r="D20" s="17"/>
      <c r="E20" s="17"/>
      <c r="F20" s="17"/>
      <c r="G20" s="17"/>
      <c r="H20" s="17"/>
      <c r="I20" s="17"/>
      <c r="J20" s="18"/>
      <c r="K20" s="13"/>
    </row>
    <row r="21" spans="1:11" x14ac:dyDescent="0.25">
      <c r="A21" s="9"/>
      <c r="B21" s="17"/>
      <c r="C21" s="17"/>
      <c r="D21" s="17"/>
      <c r="E21" s="17"/>
      <c r="F21" s="17"/>
      <c r="G21" s="17"/>
      <c r="H21" s="17"/>
      <c r="I21" s="17"/>
      <c r="J21" s="18"/>
      <c r="K21" s="13"/>
    </row>
    <row r="22" spans="1:11" x14ac:dyDescent="0.25">
      <c r="A22" s="9"/>
      <c r="B22" s="17"/>
      <c r="C22" s="17"/>
      <c r="D22" s="17"/>
      <c r="E22" s="17"/>
      <c r="F22" s="17"/>
      <c r="G22" s="17"/>
      <c r="H22" s="17"/>
      <c r="I22" s="17"/>
      <c r="J22" s="18"/>
      <c r="K22" s="13"/>
    </row>
    <row r="23" spans="1:11" x14ac:dyDescent="0.25">
      <c r="A23" s="9"/>
      <c r="B23" s="17"/>
      <c r="C23" s="17"/>
      <c r="D23" s="17"/>
      <c r="E23" s="17"/>
      <c r="F23" s="17"/>
      <c r="G23" s="17"/>
      <c r="H23" s="17"/>
      <c r="I23" s="17"/>
      <c r="J23" s="18"/>
      <c r="K23" s="13"/>
    </row>
    <row r="24" spans="1:11" x14ac:dyDescent="0.25">
      <c r="A24" s="9"/>
      <c r="B24" s="11"/>
      <c r="C24" s="11"/>
      <c r="D24" s="11"/>
      <c r="E24" s="11"/>
      <c r="F24" s="11"/>
      <c r="G24" s="11"/>
      <c r="H24" s="11"/>
      <c r="I24" s="11"/>
      <c r="J24" s="12"/>
      <c r="K24" s="13"/>
    </row>
    <row r="25" spans="1:11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2"/>
      <c r="K25" s="13"/>
    </row>
    <row r="26" spans="1:11" x14ac:dyDescent="0.25">
      <c r="A26" s="9"/>
      <c r="B26" s="78" t="s">
        <v>2</v>
      </c>
      <c r="C26" s="79"/>
      <c r="D26" s="80"/>
      <c r="E26" s="11"/>
      <c r="F26" s="11"/>
      <c r="G26" s="11"/>
      <c r="H26" s="78" t="s">
        <v>3</v>
      </c>
      <c r="I26" s="79"/>
      <c r="J26" s="80"/>
      <c r="K26" s="19"/>
    </row>
    <row r="27" spans="1:11" x14ac:dyDescent="0.25">
      <c r="A27" s="9"/>
      <c r="B27" s="11"/>
      <c r="C27" s="11"/>
      <c r="D27" s="11"/>
      <c r="E27" s="11"/>
      <c r="F27" s="11"/>
      <c r="G27" s="11"/>
      <c r="H27" s="14"/>
      <c r="I27" s="12"/>
      <c r="J27" s="20"/>
      <c r="K27" s="13"/>
    </row>
    <row r="28" spans="1:11" ht="15.6" x14ac:dyDescent="0.25">
      <c r="A28" s="9"/>
      <c r="B28" s="12" t="s">
        <v>4</v>
      </c>
      <c r="C28" s="21">
        <f>calculation!E13</f>
        <v>10.4</v>
      </c>
      <c r="D28" s="14" t="s">
        <v>5</v>
      </c>
      <c r="E28" s="11"/>
      <c r="F28" s="11"/>
      <c r="G28" s="11"/>
      <c r="H28" s="12" t="s">
        <v>6</v>
      </c>
      <c r="I28" s="15">
        <f>+D79+H81+L79+L87+L127</f>
        <v>118.07361920895283</v>
      </c>
      <c r="J28" s="14" t="s">
        <v>7</v>
      </c>
      <c r="K28" s="13"/>
    </row>
    <row r="29" spans="1:11" x14ac:dyDescent="0.25">
      <c r="A29" s="9"/>
      <c r="B29" s="12"/>
      <c r="C29" s="15"/>
      <c r="D29" s="14"/>
      <c r="E29" s="11"/>
      <c r="F29" s="11"/>
      <c r="G29" s="11"/>
      <c r="H29" s="12"/>
      <c r="I29" s="10"/>
      <c r="J29" s="11"/>
      <c r="K29" s="13"/>
    </row>
    <row r="30" spans="1:11" ht="12.75" customHeight="1" x14ac:dyDescent="0.25">
      <c r="A30" s="9"/>
      <c r="B30" s="12" t="s">
        <v>8</v>
      </c>
      <c r="C30" s="21">
        <f>calculation!E12</f>
        <v>3.6</v>
      </c>
      <c r="D30" s="14" t="s">
        <v>5</v>
      </c>
      <c r="E30" s="11"/>
      <c r="F30" s="11"/>
      <c r="G30" s="11"/>
      <c r="H30" s="22" t="s">
        <v>9</v>
      </c>
      <c r="I30" s="23">
        <f>+MAX(L136,L138)/I28*100</f>
        <v>3.9177178288353913E-12</v>
      </c>
      <c r="J30" s="24" t="s">
        <v>10</v>
      </c>
      <c r="K30" s="13"/>
    </row>
    <row r="31" spans="1:11" x14ac:dyDescent="0.25">
      <c r="A31" s="9"/>
      <c r="B31" s="12"/>
      <c r="C31" s="15"/>
      <c r="D31" s="14"/>
      <c r="E31" s="11"/>
      <c r="F31" s="11"/>
      <c r="G31" s="11"/>
      <c r="K31" s="13"/>
    </row>
    <row r="32" spans="1:11" x14ac:dyDescent="0.25">
      <c r="A32" s="9"/>
      <c r="B32" s="12" t="s">
        <v>11</v>
      </c>
      <c r="C32" s="21">
        <f>C30/4</f>
        <v>0.9</v>
      </c>
      <c r="D32" s="14" t="s">
        <v>5</v>
      </c>
      <c r="E32" s="11"/>
      <c r="F32" s="11"/>
      <c r="G32" s="11"/>
      <c r="K32" s="13"/>
    </row>
    <row r="33" spans="1:13" x14ac:dyDescent="0.25">
      <c r="A33" s="9"/>
      <c r="B33" s="14"/>
      <c r="C33" s="12"/>
      <c r="D33" s="15"/>
      <c r="E33" s="11"/>
      <c r="F33" s="11"/>
      <c r="G33" s="11"/>
      <c r="H33" s="11"/>
      <c r="I33" s="11"/>
      <c r="J33" s="12"/>
      <c r="K33" s="13"/>
    </row>
    <row r="34" spans="1:13" ht="15.6" x14ac:dyDescent="0.25">
      <c r="A34" s="9"/>
      <c r="B34" s="6" t="s">
        <v>12</v>
      </c>
      <c r="C34" s="21">
        <f>calculation!E17</f>
        <v>0.01</v>
      </c>
      <c r="D34" s="14" t="s">
        <v>5</v>
      </c>
      <c r="E34" s="11"/>
      <c r="F34" s="11"/>
      <c r="G34" s="11"/>
      <c r="H34" s="12" t="s">
        <v>13</v>
      </c>
      <c r="I34" s="25">
        <f>+D87+H87+L79+L87+Q127</f>
        <v>34.055503682917546</v>
      </c>
      <c r="J34" s="10" t="s">
        <v>14</v>
      </c>
      <c r="K34" s="13"/>
    </row>
    <row r="35" spans="1:13" x14ac:dyDescent="0.25">
      <c r="A35" s="9"/>
      <c r="B35" s="6"/>
      <c r="D35" s="14"/>
      <c r="E35" s="11"/>
      <c r="F35" s="11"/>
      <c r="G35" s="11"/>
      <c r="H35" s="11"/>
      <c r="I35" s="11"/>
      <c r="J35" s="12"/>
      <c r="K35" s="13"/>
    </row>
    <row r="36" spans="1:13" x14ac:dyDescent="0.25">
      <c r="A36" s="9"/>
      <c r="B36" s="6" t="s">
        <v>15</v>
      </c>
      <c r="C36" s="21">
        <f>calculation!E16</f>
        <v>0.01</v>
      </c>
      <c r="D36" s="14" t="s">
        <v>5</v>
      </c>
      <c r="E36" s="11"/>
      <c r="F36" s="11"/>
      <c r="G36" s="11"/>
      <c r="H36" s="22" t="s">
        <v>9</v>
      </c>
      <c r="I36" s="23">
        <f>+MAX(Q136,Q138)/I34*100</f>
        <v>1.3583094450664901E-11</v>
      </c>
      <c r="J36" s="24" t="s">
        <v>10</v>
      </c>
      <c r="K36" s="13"/>
    </row>
    <row r="37" spans="1:13" x14ac:dyDescent="0.25">
      <c r="A37" s="9"/>
      <c r="B37" s="12"/>
      <c r="C37" s="11"/>
      <c r="D37" s="14"/>
      <c r="E37" s="11"/>
      <c r="F37" s="11"/>
      <c r="G37" s="11"/>
      <c r="H37" s="11"/>
      <c r="I37" s="11"/>
      <c r="J37" s="12"/>
      <c r="K37" s="13"/>
    </row>
    <row r="38" spans="1:13" x14ac:dyDescent="0.25">
      <c r="A38" s="9"/>
      <c r="B38" s="12" t="s">
        <v>16</v>
      </c>
      <c r="C38" s="21">
        <f>+C36/4</f>
        <v>2.5000000000000001E-3</v>
      </c>
      <c r="D38" s="14" t="s">
        <v>5</v>
      </c>
      <c r="E38" s="11"/>
      <c r="G38" s="11"/>
      <c r="H38" s="11"/>
      <c r="I38" s="11"/>
      <c r="J38" s="12"/>
      <c r="K38" s="13"/>
    </row>
    <row r="39" spans="1:13" x14ac:dyDescent="0.25">
      <c r="A39" s="9"/>
      <c r="B39" s="11"/>
      <c r="C39" s="11"/>
      <c r="D39" s="11"/>
      <c r="E39" s="11"/>
      <c r="F39" s="26" t="str">
        <f>+IF(D100="OK",IF(D101="OK","",D103),D103)</f>
        <v/>
      </c>
      <c r="G39" s="11"/>
      <c r="H39" s="11"/>
      <c r="I39" s="11"/>
      <c r="J39" s="12"/>
      <c r="K39" s="13"/>
    </row>
    <row r="40" spans="1:13" x14ac:dyDescent="0.25">
      <c r="A40" s="9"/>
      <c r="B40" s="12" t="s">
        <v>17</v>
      </c>
      <c r="C40" s="21">
        <f>calculation!H22</f>
        <v>1.2</v>
      </c>
      <c r="D40" s="14" t="s">
        <v>5</v>
      </c>
      <c r="E40" s="11"/>
      <c r="F40" s="27" t="str">
        <f>+IF(C40&gt;C30,"CHECK H VALUE","")</f>
        <v/>
      </c>
      <c r="G40" s="11"/>
      <c r="H40" s="11"/>
      <c r="I40" s="11"/>
      <c r="J40" s="12"/>
      <c r="K40" s="13"/>
    </row>
    <row r="41" spans="1:13" x14ac:dyDescent="0.25">
      <c r="A41" s="9"/>
      <c r="B41" s="11"/>
      <c r="C41" s="11"/>
      <c r="D41" s="11"/>
      <c r="E41" s="11"/>
      <c r="F41" s="11"/>
      <c r="G41" s="11"/>
      <c r="H41" s="11"/>
      <c r="I41" s="11"/>
      <c r="J41" s="12"/>
      <c r="K41" s="13"/>
    </row>
    <row r="42" spans="1:13" x14ac:dyDescent="0.25">
      <c r="A42" s="9"/>
      <c r="B42" s="11"/>
      <c r="C42" s="11"/>
      <c r="D42" s="11"/>
      <c r="E42" s="11"/>
      <c r="F42" s="11"/>
      <c r="G42" s="11"/>
      <c r="H42" s="11"/>
      <c r="I42" s="11"/>
      <c r="J42" s="12"/>
      <c r="K42" s="28"/>
    </row>
    <row r="43" spans="1:13" x14ac:dyDescent="0.25">
      <c r="A43" s="9"/>
      <c r="B43" s="78" t="s">
        <v>18</v>
      </c>
      <c r="C43" s="79"/>
      <c r="D43" s="79"/>
      <c r="E43" s="79"/>
      <c r="F43" s="79"/>
      <c r="G43" s="79"/>
      <c r="H43" s="79"/>
      <c r="I43" s="79"/>
      <c r="J43" s="80"/>
      <c r="K43" s="13"/>
    </row>
    <row r="44" spans="1:13" x14ac:dyDescent="0.25">
      <c r="A44" s="9"/>
      <c r="B44" s="11"/>
      <c r="C44" s="11"/>
      <c r="D44" s="11"/>
      <c r="E44" s="11"/>
      <c r="F44" s="11"/>
      <c r="G44" s="11"/>
      <c r="H44" s="11"/>
      <c r="I44" s="11"/>
      <c r="J44" s="12"/>
      <c r="K44" s="13"/>
    </row>
    <row r="45" spans="1:13" x14ac:dyDescent="0.25">
      <c r="A45" s="9"/>
      <c r="B45" s="11"/>
      <c r="C45" s="11"/>
      <c r="D45" s="29" t="s">
        <v>19</v>
      </c>
      <c r="E45" s="11"/>
      <c r="F45" s="11"/>
      <c r="G45" s="14"/>
      <c r="H45" s="25" t="s">
        <v>20</v>
      </c>
      <c r="I45" s="20"/>
      <c r="J45" s="12"/>
      <c r="K45" s="13"/>
    </row>
    <row r="46" spans="1:13" x14ac:dyDescent="0.25">
      <c r="A46" s="9"/>
      <c r="B46" s="11"/>
      <c r="C46" s="11"/>
      <c r="D46" s="11"/>
      <c r="E46" s="11"/>
      <c r="F46" s="11"/>
      <c r="G46" s="14"/>
      <c r="H46" s="12"/>
      <c r="I46" s="15"/>
      <c r="J46" s="12"/>
      <c r="K46" s="13"/>
    </row>
    <row r="47" spans="1:13" ht="15.6" x14ac:dyDescent="0.25">
      <c r="A47" s="9"/>
      <c r="B47" s="11"/>
      <c r="C47" s="12" t="s">
        <v>6</v>
      </c>
      <c r="D47" s="7">
        <f>+D79</f>
        <v>105.85910605536168</v>
      </c>
      <c r="E47" s="14" t="s">
        <v>7</v>
      </c>
      <c r="F47" s="11"/>
      <c r="G47" s="12" t="s">
        <v>6</v>
      </c>
      <c r="H47" s="7">
        <f>+H81</f>
        <v>12.214512237157116</v>
      </c>
      <c r="I47" s="14" t="s">
        <v>7</v>
      </c>
      <c r="J47" s="12"/>
      <c r="K47" s="13"/>
      <c r="M47" s="30"/>
    </row>
    <row r="48" spans="1:13" x14ac:dyDescent="0.25">
      <c r="A48" s="9"/>
      <c r="B48" s="11"/>
      <c r="C48" s="12"/>
      <c r="E48" s="14"/>
      <c r="F48" s="11"/>
      <c r="G48" s="12"/>
      <c r="I48" s="14"/>
      <c r="J48" s="12"/>
      <c r="K48" s="13"/>
      <c r="M48" s="30"/>
    </row>
    <row r="49" spans="1:13" x14ac:dyDescent="0.25">
      <c r="A49" s="9"/>
      <c r="B49" s="11"/>
      <c r="C49" s="12" t="s">
        <v>21</v>
      </c>
      <c r="D49" s="7">
        <f>+D81</f>
        <v>0.33333333333333331</v>
      </c>
      <c r="E49" s="14" t="s">
        <v>22</v>
      </c>
      <c r="F49" s="11"/>
      <c r="G49" s="12" t="s">
        <v>21</v>
      </c>
      <c r="H49" s="7">
        <f>+H83</f>
        <v>0.33333333333333331</v>
      </c>
      <c r="I49" s="14" t="s">
        <v>22</v>
      </c>
      <c r="J49" s="12"/>
      <c r="K49" s="13"/>
      <c r="M49" s="30"/>
    </row>
    <row r="50" spans="1:13" x14ac:dyDescent="0.25">
      <c r="A50" s="9"/>
      <c r="B50" s="11"/>
      <c r="C50" s="12"/>
      <c r="D50" s="15"/>
      <c r="E50" s="14"/>
      <c r="F50" s="11"/>
      <c r="G50" s="12"/>
      <c r="I50" s="14"/>
      <c r="J50" s="12"/>
      <c r="K50" s="13"/>
      <c r="M50" s="30"/>
    </row>
    <row r="51" spans="1:13" x14ac:dyDescent="0.25">
      <c r="A51" s="9"/>
      <c r="B51" s="11"/>
      <c r="C51" s="12" t="s">
        <v>23</v>
      </c>
      <c r="D51" s="7">
        <f>+D85</f>
        <v>0.29179140579092872</v>
      </c>
      <c r="E51" s="14" t="s">
        <v>22</v>
      </c>
      <c r="F51" s="11"/>
      <c r="G51" s="12" t="s">
        <v>23</v>
      </c>
      <c r="H51" s="7">
        <f>+H85</f>
        <v>0.25925925925925924</v>
      </c>
      <c r="I51" s="14" t="s">
        <v>22</v>
      </c>
      <c r="J51" s="12"/>
      <c r="K51" s="13"/>
    </row>
    <row r="52" spans="1:13" x14ac:dyDescent="0.25">
      <c r="A52" s="9"/>
      <c r="B52" s="11"/>
      <c r="C52" s="12"/>
      <c r="D52" s="15"/>
      <c r="E52" s="14"/>
      <c r="F52" s="11"/>
      <c r="G52" s="12"/>
      <c r="H52" s="15"/>
      <c r="I52" s="14"/>
      <c r="J52" s="12"/>
      <c r="K52" s="13"/>
    </row>
    <row r="53" spans="1:13" x14ac:dyDescent="0.25">
      <c r="A53" s="9"/>
      <c r="B53" s="11"/>
      <c r="C53" s="11"/>
      <c r="D53" s="11"/>
      <c r="E53" s="11"/>
      <c r="F53" s="11"/>
      <c r="G53" s="11"/>
      <c r="H53" s="11"/>
      <c r="I53" s="14"/>
      <c r="J53" s="12"/>
      <c r="K53" s="13"/>
    </row>
    <row r="54" spans="1:13" x14ac:dyDescent="0.25">
      <c r="A54" s="9"/>
      <c r="B54" s="11"/>
      <c r="J54" s="12"/>
      <c r="K54" s="13"/>
    </row>
    <row r="55" spans="1:13" x14ac:dyDescent="0.25">
      <c r="A55" s="9"/>
      <c r="B55" s="11"/>
      <c r="C55" s="11"/>
      <c r="D55" s="11"/>
      <c r="E55" s="11"/>
      <c r="F55" s="29" t="s">
        <v>24</v>
      </c>
      <c r="G55" s="29"/>
      <c r="H55" s="11"/>
      <c r="I55" s="11"/>
      <c r="J55" s="12"/>
      <c r="K55" s="13"/>
    </row>
    <row r="56" spans="1:13" x14ac:dyDescent="0.25">
      <c r="A56" s="9"/>
      <c r="E56" s="11"/>
      <c r="F56" s="11"/>
      <c r="G56" s="11"/>
      <c r="H56" s="29"/>
      <c r="I56" s="11"/>
      <c r="J56" s="12"/>
      <c r="K56" s="13"/>
    </row>
    <row r="57" spans="1:13" ht="15.6" x14ac:dyDescent="0.25">
      <c r="A57" s="9"/>
      <c r="C57" s="12" t="s">
        <v>25</v>
      </c>
      <c r="D57" s="7">
        <f>+L79</f>
        <v>7.8539816339744833E-7</v>
      </c>
      <c r="E57" s="14" t="s">
        <v>7</v>
      </c>
      <c r="G57" s="12" t="s">
        <v>26</v>
      </c>
      <c r="H57" s="31">
        <f>+L127</f>
        <v>1.3617764039867375E-10</v>
      </c>
      <c r="I57" s="14" t="s">
        <v>7</v>
      </c>
      <c r="J57" s="12"/>
      <c r="K57" s="13"/>
    </row>
    <row r="58" spans="1:13" x14ac:dyDescent="0.25">
      <c r="A58" s="9"/>
      <c r="C58" s="32"/>
      <c r="D58" s="11"/>
      <c r="E58" s="11"/>
      <c r="H58" s="11"/>
      <c r="I58" s="14"/>
      <c r="J58" s="12"/>
      <c r="K58" s="13"/>
    </row>
    <row r="59" spans="1:13" ht="15.6" x14ac:dyDescent="0.25">
      <c r="A59" s="9"/>
      <c r="B59" s="11"/>
      <c r="C59" s="12" t="s">
        <v>27</v>
      </c>
      <c r="D59" s="15">
        <f>+L87</f>
        <v>1.3089969389957473E-7</v>
      </c>
      <c r="E59" s="14" t="s">
        <v>7</v>
      </c>
      <c r="F59" s="11"/>
      <c r="G59" s="12" t="s">
        <v>28</v>
      </c>
      <c r="H59" s="31">
        <f>+Q127</f>
        <v>1.3617764039867375E-10</v>
      </c>
      <c r="I59" s="14" t="s">
        <v>7</v>
      </c>
      <c r="J59" s="12"/>
      <c r="K59" s="13"/>
    </row>
    <row r="60" spans="1:13" x14ac:dyDescent="0.25">
      <c r="A60" s="9"/>
      <c r="B60" s="11"/>
      <c r="G60" s="12"/>
      <c r="H60" s="33"/>
      <c r="I60" s="14"/>
      <c r="J60" s="12"/>
      <c r="K60" s="13"/>
    </row>
    <row r="61" spans="1:13" x14ac:dyDescent="0.25">
      <c r="A61" s="9"/>
      <c r="B61" s="11"/>
      <c r="F61" s="11"/>
      <c r="G61" s="11"/>
      <c r="H61" s="11"/>
      <c r="I61" s="11"/>
      <c r="J61" s="12"/>
      <c r="K61" s="13"/>
    </row>
    <row r="62" spans="1:13" x14ac:dyDescent="0.25">
      <c r="A62" s="9"/>
      <c r="B62" s="11"/>
      <c r="C62" s="11"/>
      <c r="H62" s="11"/>
      <c r="I62" s="11"/>
      <c r="J62" s="12"/>
      <c r="K62" s="13"/>
    </row>
    <row r="63" spans="1:13" x14ac:dyDescent="0.25">
      <c r="A63" s="34"/>
      <c r="B63" s="35"/>
      <c r="C63" s="35"/>
      <c r="D63" s="35"/>
      <c r="E63" s="35"/>
      <c r="F63" s="35"/>
      <c r="G63" s="35"/>
      <c r="H63" s="35"/>
      <c r="I63" s="35"/>
      <c r="J63" s="36"/>
      <c r="K63" s="37"/>
    </row>
    <row r="75" spans="2:14" x14ac:dyDescent="0.25">
      <c r="B75" s="78" t="s">
        <v>18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80"/>
    </row>
    <row r="77" spans="2:14" x14ac:dyDescent="0.25">
      <c r="D77" s="29" t="s">
        <v>19</v>
      </c>
      <c r="H77" s="25" t="s">
        <v>20</v>
      </c>
      <c r="L77" s="25" t="s">
        <v>29</v>
      </c>
    </row>
    <row r="79" spans="2:14" ht="15.6" x14ac:dyDescent="0.25">
      <c r="C79" s="12" t="s">
        <v>6</v>
      </c>
      <c r="D79" s="15">
        <f>+PI()*C28*C30^2/4</f>
        <v>105.85910605536168</v>
      </c>
      <c r="E79" s="14" t="s">
        <v>7</v>
      </c>
      <c r="G79" s="12" t="s">
        <v>30</v>
      </c>
      <c r="H79" s="38">
        <f>2*C32/C30</f>
        <v>0.5</v>
      </c>
      <c r="I79" s="39" t="s">
        <v>22</v>
      </c>
      <c r="K79" s="12" t="s">
        <v>25</v>
      </c>
      <c r="L79" s="15">
        <f>+PI()*C36^2/4*C34</f>
        <v>7.8539816339744833E-7</v>
      </c>
      <c r="M79" s="14" t="s">
        <v>7</v>
      </c>
    </row>
    <row r="80" spans="2:14" x14ac:dyDescent="0.25">
      <c r="C80" s="12"/>
      <c r="D80" s="15"/>
      <c r="E80" s="14"/>
    </row>
    <row r="81" spans="3:62" ht="15.6" x14ac:dyDescent="0.25">
      <c r="C81" s="12" t="s">
        <v>21</v>
      </c>
      <c r="D81" s="15">
        <f>+C40/C30</f>
        <v>0.33333333333333331</v>
      </c>
      <c r="E81" s="14" t="s">
        <v>22</v>
      </c>
      <c r="G81" s="12" t="s">
        <v>6</v>
      </c>
      <c r="H81" s="15">
        <f>+PI()*H79*C30^3/6</f>
        <v>12.214512237157116</v>
      </c>
      <c r="I81" s="14" t="s">
        <v>7</v>
      </c>
    </row>
    <row r="82" spans="3:62" x14ac:dyDescent="0.25">
      <c r="H82" s="15"/>
      <c r="I82" s="14"/>
    </row>
    <row r="83" spans="3:62" x14ac:dyDescent="0.25">
      <c r="C83" s="12" t="s">
        <v>31</v>
      </c>
      <c r="D83" s="15">
        <f>+ACOS((C30/2-C40)/(C30/2))</f>
        <v>1.2309594173407745</v>
      </c>
      <c r="E83" s="14" t="s">
        <v>32</v>
      </c>
      <c r="F83" s="11"/>
      <c r="G83" s="12" t="s">
        <v>21</v>
      </c>
      <c r="H83" s="15">
        <f>+D81</f>
        <v>0.33333333333333331</v>
      </c>
      <c r="I83" s="14" t="s">
        <v>22</v>
      </c>
      <c r="L83" s="25" t="s">
        <v>33</v>
      </c>
      <c r="N83" s="8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</row>
    <row r="84" spans="3:62" x14ac:dyDescent="0.25">
      <c r="G84" s="12"/>
      <c r="H84" s="15"/>
      <c r="I84" s="14"/>
      <c r="K84" s="12"/>
      <c r="L84" s="8"/>
      <c r="M84" s="39"/>
      <c r="N84" s="8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</row>
    <row r="85" spans="3:62" x14ac:dyDescent="0.25">
      <c r="C85" s="12" t="s">
        <v>23</v>
      </c>
      <c r="D85" s="15">
        <f>+(D83-SIN(D83)*COS(D83))/PI()</f>
        <v>0.29179140579092872</v>
      </c>
      <c r="E85" s="14" t="s">
        <v>22</v>
      </c>
      <c r="G85" s="12" t="s">
        <v>23</v>
      </c>
      <c r="H85" s="15">
        <f>+H83^2*(3-2*H83)</f>
        <v>0.25925925925925924</v>
      </c>
      <c r="I85" s="14" t="s">
        <v>22</v>
      </c>
      <c r="K85" s="12" t="s">
        <v>30</v>
      </c>
      <c r="L85" s="38">
        <f>2*C38/C36</f>
        <v>0.5</v>
      </c>
      <c r="M85" s="39" t="s">
        <v>22</v>
      </c>
      <c r="N85" s="8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</row>
    <row r="86" spans="3:62" x14ac:dyDescent="0.25">
      <c r="K86" s="12"/>
      <c r="L86" s="8"/>
      <c r="M86" s="8"/>
      <c r="N86" s="8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</row>
    <row r="87" spans="3:62" ht="15.6" x14ac:dyDescent="0.25">
      <c r="C87" s="12" t="s">
        <v>13</v>
      </c>
      <c r="D87" s="25">
        <f>+D79*D85</f>
        <v>30.888777371665</v>
      </c>
      <c r="E87" s="10" t="s">
        <v>14</v>
      </c>
      <c r="F87" s="11"/>
      <c r="G87" s="12" t="s">
        <v>13</v>
      </c>
      <c r="H87" s="25">
        <f>+H81*H85</f>
        <v>3.1667253948185112</v>
      </c>
      <c r="I87" s="10" t="s">
        <v>14</v>
      </c>
      <c r="K87" s="29" t="s">
        <v>27</v>
      </c>
      <c r="L87" s="15">
        <f>+PI()*L85*C36^3/6/2</f>
        <v>1.3089969389957473E-7</v>
      </c>
      <c r="M87" s="14" t="s">
        <v>7</v>
      </c>
      <c r="N87" s="8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</row>
    <row r="88" spans="3:62" x14ac:dyDescent="0.25">
      <c r="K88" s="12"/>
      <c r="L88" s="8"/>
      <c r="M88" s="10"/>
      <c r="N88" s="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</row>
    <row r="89" spans="3:62" x14ac:dyDescent="0.25">
      <c r="K89" s="12"/>
      <c r="L89" s="8"/>
      <c r="M89" s="15"/>
      <c r="N89" s="8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</row>
    <row r="90" spans="3:62" x14ac:dyDescent="0.25">
      <c r="K90" s="12"/>
      <c r="L90" s="8"/>
      <c r="M90" s="11"/>
      <c r="N90" s="8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</row>
    <row r="91" spans="3:62" x14ac:dyDescent="0.25">
      <c r="C91" s="12"/>
      <c r="D91" s="40" t="s">
        <v>34</v>
      </c>
      <c r="G91" s="12"/>
      <c r="K91" s="6"/>
      <c r="L91" s="25" t="s">
        <v>35</v>
      </c>
      <c r="M91" s="8"/>
      <c r="N91" s="8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</row>
    <row r="92" spans="3:62" x14ac:dyDescent="0.25">
      <c r="C92" s="12"/>
      <c r="G92" s="12"/>
      <c r="K92" s="6"/>
      <c r="L92" s="8"/>
      <c r="M92" s="8"/>
      <c r="N92" s="8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</row>
    <row r="93" spans="3:62" x14ac:dyDescent="0.25">
      <c r="C93" s="41" t="s">
        <v>36</v>
      </c>
      <c r="D93" s="8" t="str">
        <f>+IF(C28&lt;0,"A","OK")</f>
        <v>OK</v>
      </c>
      <c r="K93" s="6" t="s">
        <v>37</v>
      </c>
      <c r="L93" s="8">
        <f>+C30/2</f>
        <v>1.8</v>
      </c>
      <c r="M93" s="5" t="s">
        <v>5</v>
      </c>
      <c r="N93" s="8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</row>
    <row r="94" spans="3:62" x14ac:dyDescent="0.25">
      <c r="C94" s="41" t="s">
        <v>38</v>
      </c>
      <c r="D94" s="8" t="str">
        <f>+IF(C30&lt;0,"A","OK")</f>
        <v>OK</v>
      </c>
      <c r="K94" s="6"/>
      <c r="L94" s="8"/>
      <c r="M94" s="5"/>
      <c r="N94" s="8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</row>
    <row r="95" spans="3:62" x14ac:dyDescent="0.25">
      <c r="C95" s="41" t="s">
        <v>39</v>
      </c>
      <c r="D95" s="8" t="str">
        <f>+IF(C32&lt;0,"A","OK")</f>
        <v>OK</v>
      </c>
      <c r="K95" s="6" t="s">
        <v>40</v>
      </c>
      <c r="L95" s="8">
        <f>+C36/2</f>
        <v>5.0000000000000001E-3</v>
      </c>
      <c r="M95" s="5" t="s">
        <v>5</v>
      </c>
      <c r="N95" s="8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</row>
    <row r="96" spans="3:62" x14ac:dyDescent="0.25">
      <c r="C96" s="41" t="s">
        <v>41</v>
      </c>
      <c r="D96" s="8" t="str">
        <f>+IF(C34&lt;0,"A","OK")</f>
        <v>OK</v>
      </c>
      <c r="K96" s="6"/>
      <c r="L96" s="8"/>
      <c r="M96" s="5"/>
      <c r="N96" s="8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</row>
    <row r="97" spans="3:112" x14ac:dyDescent="0.25">
      <c r="C97" s="41" t="s">
        <v>42</v>
      </c>
      <c r="D97" s="8" t="str">
        <f>+IF(C36&lt;0,"A","OK")</f>
        <v>OK</v>
      </c>
      <c r="K97" s="42" t="s">
        <v>43</v>
      </c>
      <c r="L97" s="8">
        <f>+L95/100</f>
        <v>5.0000000000000002E-5</v>
      </c>
      <c r="M97" s="5" t="s">
        <v>5</v>
      </c>
      <c r="N97" s="8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</row>
    <row r="98" spans="3:112" x14ac:dyDescent="0.25">
      <c r="C98" s="41" t="s">
        <v>44</v>
      </c>
      <c r="D98" s="8" t="str">
        <f>+IF(C38&lt;0,"A","OK")</f>
        <v>OK</v>
      </c>
      <c r="G98" s="12"/>
      <c r="K98" s="6"/>
      <c r="L98" s="8"/>
      <c r="M98" s="8"/>
      <c r="N98" s="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</row>
    <row r="99" spans="3:112" x14ac:dyDescent="0.25">
      <c r="C99" s="41" t="s">
        <v>45</v>
      </c>
      <c r="D99" s="8" t="str">
        <f>+IF(C40&lt;0,"A","OK")</f>
        <v>OK</v>
      </c>
      <c r="K99" s="6" t="s">
        <v>17</v>
      </c>
      <c r="L99" s="7">
        <f>+C40</f>
        <v>1.2</v>
      </c>
      <c r="M99" s="5" t="s">
        <v>5</v>
      </c>
      <c r="N99" s="8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</row>
    <row r="100" spans="3:112" x14ac:dyDescent="0.25">
      <c r="C100" s="41" t="s">
        <v>46</v>
      </c>
      <c r="D100" s="43" t="str">
        <f>+IF(D93="A","A",IF(D94="A","A",IF(D95="A","A",IF(D96="A","A","OK"))))</f>
        <v>OK</v>
      </c>
      <c r="K100" s="6"/>
      <c r="L100" s="8"/>
      <c r="M100" s="8"/>
      <c r="N100" s="8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</row>
    <row r="101" spans="3:112" x14ac:dyDescent="0.25">
      <c r="C101" s="41" t="s">
        <v>47</v>
      </c>
      <c r="D101" s="43" t="str">
        <f>+IF(D97="A","A",IF(D98="A","A",IF(D99="A","A","OK")))</f>
        <v>OK</v>
      </c>
      <c r="K101" s="6"/>
      <c r="L101" s="8"/>
      <c r="M101" s="8"/>
      <c r="N101" s="8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</row>
    <row r="102" spans="3:112" x14ac:dyDescent="0.25">
      <c r="C102" s="41"/>
      <c r="D102" s="44"/>
      <c r="K102" s="42" t="s">
        <v>48</v>
      </c>
      <c r="L102" s="8">
        <v>0</v>
      </c>
      <c r="M102" s="8">
        <v>1</v>
      </c>
      <c r="N102" s="8">
        <v>2</v>
      </c>
      <c r="O102" s="8">
        <v>3</v>
      </c>
      <c r="P102" s="8">
        <v>4</v>
      </c>
      <c r="Q102" s="8">
        <v>5</v>
      </c>
      <c r="R102" s="8">
        <v>6</v>
      </c>
      <c r="S102" s="8">
        <v>7</v>
      </c>
      <c r="T102" s="8">
        <v>8</v>
      </c>
      <c r="U102" s="8">
        <v>9</v>
      </c>
      <c r="V102" s="8">
        <v>10</v>
      </c>
      <c r="W102" s="8">
        <v>11</v>
      </c>
      <c r="X102" s="8">
        <v>12</v>
      </c>
      <c r="Y102" s="8">
        <v>13</v>
      </c>
      <c r="Z102" s="8">
        <v>14</v>
      </c>
      <c r="AA102" s="8">
        <v>15</v>
      </c>
      <c r="AB102" s="8">
        <v>16</v>
      </c>
      <c r="AC102" s="8">
        <v>17</v>
      </c>
      <c r="AD102" s="8">
        <v>18</v>
      </c>
      <c r="AE102" s="8">
        <v>19</v>
      </c>
      <c r="AF102" s="8">
        <v>20</v>
      </c>
      <c r="AG102" s="8">
        <v>21</v>
      </c>
      <c r="AH102" s="8">
        <v>22</v>
      </c>
      <c r="AI102" s="8">
        <v>23</v>
      </c>
      <c r="AJ102" s="8">
        <v>24</v>
      </c>
      <c r="AK102" s="8">
        <v>25</v>
      </c>
      <c r="AL102" s="8">
        <v>26</v>
      </c>
      <c r="AM102" s="8">
        <v>27</v>
      </c>
      <c r="AN102" s="8">
        <v>28</v>
      </c>
      <c r="AO102" s="8">
        <v>29</v>
      </c>
      <c r="AP102" s="8">
        <v>30</v>
      </c>
      <c r="AQ102" s="8">
        <v>31</v>
      </c>
      <c r="AR102" s="8">
        <v>32</v>
      </c>
      <c r="AS102" s="8">
        <v>33</v>
      </c>
      <c r="AT102" s="8">
        <v>34</v>
      </c>
      <c r="AU102" s="8">
        <v>35</v>
      </c>
      <c r="AV102" s="8">
        <v>36</v>
      </c>
      <c r="AW102" s="8">
        <v>37</v>
      </c>
      <c r="AX102" s="8">
        <v>38</v>
      </c>
      <c r="AY102" s="8">
        <v>39</v>
      </c>
      <c r="AZ102" s="8">
        <v>40</v>
      </c>
      <c r="BA102" s="8">
        <v>41</v>
      </c>
      <c r="BB102" s="8">
        <v>42</v>
      </c>
      <c r="BC102" s="8">
        <v>43</v>
      </c>
      <c r="BD102" s="8">
        <v>44</v>
      </c>
      <c r="BE102" s="8">
        <v>45</v>
      </c>
      <c r="BF102" s="8">
        <v>46</v>
      </c>
      <c r="BG102" s="8">
        <v>47</v>
      </c>
      <c r="BH102" s="8">
        <v>48</v>
      </c>
      <c r="BI102" s="8">
        <v>49</v>
      </c>
      <c r="BJ102" s="8">
        <v>50</v>
      </c>
      <c r="BK102" s="8">
        <v>51</v>
      </c>
      <c r="BL102" s="8">
        <v>52</v>
      </c>
      <c r="BM102" s="8">
        <v>53</v>
      </c>
      <c r="BN102" s="8">
        <v>54</v>
      </c>
      <c r="BO102" s="8">
        <v>55</v>
      </c>
      <c r="BP102" s="8">
        <v>56</v>
      </c>
      <c r="BQ102" s="8">
        <v>57</v>
      </c>
      <c r="BR102" s="8">
        <v>58</v>
      </c>
      <c r="BS102" s="8">
        <v>59</v>
      </c>
      <c r="BT102" s="8">
        <v>60</v>
      </c>
      <c r="BU102" s="8">
        <v>61</v>
      </c>
      <c r="BV102" s="8">
        <v>62</v>
      </c>
      <c r="BW102" s="8">
        <v>63</v>
      </c>
      <c r="BX102" s="8">
        <v>64</v>
      </c>
      <c r="BY102" s="8">
        <v>65</v>
      </c>
      <c r="BZ102" s="8">
        <v>66</v>
      </c>
      <c r="CA102" s="8">
        <v>67</v>
      </c>
      <c r="CB102" s="8">
        <v>68</v>
      </c>
      <c r="CC102" s="8">
        <v>69</v>
      </c>
      <c r="CD102" s="8">
        <v>70</v>
      </c>
      <c r="CE102" s="8">
        <v>71</v>
      </c>
      <c r="CF102" s="8">
        <v>72</v>
      </c>
      <c r="CG102" s="8">
        <v>73</v>
      </c>
      <c r="CH102" s="8">
        <v>74</v>
      </c>
      <c r="CI102" s="8">
        <v>75</v>
      </c>
      <c r="CJ102" s="8">
        <v>76</v>
      </c>
      <c r="CK102" s="8">
        <v>77</v>
      </c>
      <c r="CL102" s="8">
        <v>78</v>
      </c>
      <c r="CM102" s="8">
        <v>79</v>
      </c>
      <c r="CN102" s="8">
        <v>80</v>
      </c>
      <c r="CO102" s="8">
        <v>81</v>
      </c>
      <c r="CP102" s="8">
        <v>82</v>
      </c>
      <c r="CQ102" s="8">
        <v>83</v>
      </c>
      <c r="CR102" s="8">
        <v>84</v>
      </c>
      <c r="CS102" s="8">
        <v>85</v>
      </c>
      <c r="CT102" s="8">
        <v>86</v>
      </c>
      <c r="CU102" s="8">
        <v>87</v>
      </c>
      <c r="CV102" s="8">
        <v>88</v>
      </c>
      <c r="CW102" s="8">
        <v>89</v>
      </c>
      <c r="CX102" s="8">
        <v>90</v>
      </c>
      <c r="CY102" s="8">
        <v>91</v>
      </c>
      <c r="CZ102" s="8">
        <v>92</v>
      </c>
      <c r="DA102" s="8">
        <v>93</v>
      </c>
      <c r="DB102" s="8">
        <v>94</v>
      </c>
      <c r="DC102" s="8">
        <v>95</v>
      </c>
      <c r="DD102" s="8">
        <v>96</v>
      </c>
      <c r="DE102" s="8">
        <v>97</v>
      </c>
      <c r="DF102" s="8">
        <v>98</v>
      </c>
      <c r="DG102" s="8">
        <v>99</v>
      </c>
      <c r="DH102" s="8">
        <v>100</v>
      </c>
    </row>
    <row r="103" spans="3:112" x14ac:dyDescent="0.25">
      <c r="C103" s="41"/>
      <c r="D103" s="44" t="s">
        <v>49</v>
      </c>
      <c r="K103" s="6"/>
      <c r="L103" s="8"/>
      <c r="M103" s="8"/>
      <c r="N103" s="8"/>
    </row>
    <row r="104" spans="3:112" x14ac:dyDescent="0.25">
      <c r="D104" s="44"/>
      <c r="K104" s="6" t="s">
        <v>50</v>
      </c>
      <c r="L104" s="45">
        <f>+L102*$L$97</f>
        <v>0</v>
      </c>
      <c r="M104" s="45">
        <f>+M102*$L$97</f>
        <v>5.0000000000000002E-5</v>
      </c>
      <c r="N104" s="45">
        <f t="shared" ref="N104:BY104" si="0">+N102*$L$97</f>
        <v>1E-4</v>
      </c>
      <c r="O104" s="45">
        <f t="shared" si="0"/>
        <v>1.5000000000000001E-4</v>
      </c>
      <c r="P104" s="45">
        <f t="shared" si="0"/>
        <v>2.0000000000000001E-4</v>
      </c>
      <c r="Q104" s="45">
        <f t="shared" si="0"/>
        <v>2.5000000000000001E-4</v>
      </c>
      <c r="R104" s="45">
        <f t="shared" si="0"/>
        <v>3.0000000000000003E-4</v>
      </c>
      <c r="S104" s="45">
        <f t="shared" si="0"/>
        <v>3.5E-4</v>
      </c>
      <c r="T104" s="45">
        <f t="shared" si="0"/>
        <v>4.0000000000000002E-4</v>
      </c>
      <c r="U104" s="45">
        <f t="shared" si="0"/>
        <v>4.5000000000000004E-4</v>
      </c>
      <c r="V104" s="45">
        <f t="shared" si="0"/>
        <v>5.0000000000000001E-4</v>
      </c>
      <c r="W104" s="45">
        <f t="shared" si="0"/>
        <v>5.5000000000000003E-4</v>
      </c>
      <c r="X104" s="45">
        <f t="shared" si="0"/>
        <v>6.0000000000000006E-4</v>
      </c>
      <c r="Y104" s="45">
        <f t="shared" si="0"/>
        <v>6.5000000000000008E-4</v>
      </c>
      <c r="Z104" s="45">
        <f t="shared" si="0"/>
        <v>6.9999999999999999E-4</v>
      </c>
      <c r="AA104" s="45">
        <f t="shared" si="0"/>
        <v>7.5000000000000002E-4</v>
      </c>
      <c r="AB104" s="45">
        <f t="shared" si="0"/>
        <v>8.0000000000000004E-4</v>
      </c>
      <c r="AC104" s="45">
        <f t="shared" si="0"/>
        <v>8.5000000000000006E-4</v>
      </c>
      <c r="AD104" s="45">
        <f t="shared" si="0"/>
        <v>9.0000000000000008E-4</v>
      </c>
      <c r="AE104" s="45">
        <f t="shared" si="0"/>
        <v>9.5E-4</v>
      </c>
      <c r="AF104" s="45">
        <f t="shared" si="0"/>
        <v>1E-3</v>
      </c>
      <c r="AG104" s="45">
        <f t="shared" si="0"/>
        <v>1.0500000000000002E-3</v>
      </c>
      <c r="AH104" s="45">
        <f t="shared" si="0"/>
        <v>1.1000000000000001E-3</v>
      </c>
      <c r="AI104" s="45">
        <f t="shared" si="0"/>
        <v>1.15E-3</v>
      </c>
      <c r="AJ104" s="45">
        <f t="shared" si="0"/>
        <v>1.2000000000000001E-3</v>
      </c>
      <c r="AK104" s="45">
        <f t="shared" si="0"/>
        <v>1.25E-3</v>
      </c>
      <c r="AL104" s="45">
        <f t="shared" si="0"/>
        <v>1.3000000000000002E-3</v>
      </c>
      <c r="AM104" s="45">
        <f t="shared" si="0"/>
        <v>1.3500000000000001E-3</v>
      </c>
      <c r="AN104" s="45">
        <f t="shared" si="0"/>
        <v>1.4E-3</v>
      </c>
      <c r="AO104" s="45">
        <f t="shared" si="0"/>
        <v>1.4500000000000001E-3</v>
      </c>
      <c r="AP104" s="45">
        <f t="shared" si="0"/>
        <v>1.5E-3</v>
      </c>
      <c r="AQ104" s="45">
        <f t="shared" si="0"/>
        <v>1.5500000000000002E-3</v>
      </c>
      <c r="AR104" s="45">
        <f t="shared" si="0"/>
        <v>1.6000000000000001E-3</v>
      </c>
      <c r="AS104" s="45">
        <f t="shared" si="0"/>
        <v>1.65E-3</v>
      </c>
      <c r="AT104" s="45">
        <f t="shared" si="0"/>
        <v>1.7000000000000001E-3</v>
      </c>
      <c r="AU104" s="45">
        <f t="shared" si="0"/>
        <v>1.75E-3</v>
      </c>
      <c r="AV104" s="45">
        <f t="shared" si="0"/>
        <v>1.8000000000000002E-3</v>
      </c>
      <c r="AW104" s="45">
        <f t="shared" si="0"/>
        <v>1.8500000000000001E-3</v>
      </c>
      <c r="AX104" s="45">
        <f t="shared" si="0"/>
        <v>1.9E-3</v>
      </c>
      <c r="AY104" s="45">
        <f t="shared" si="0"/>
        <v>1.9500000000000001E-3</v>
      </c>
      <c r="AZ104" s="45">
        <f t="shared" si="0"/>
        <v>2E-3</v>
      </c>
      <c r="BA104" s="45">
        <f t="shared" si="0"/>
        <v>2.0500000000000002E-3</v>
      </c>
      <c r="BB104" s="45">
        <f t="shared" si="0"/>
        <v>2.1000000000000003E-3</v>
      </c>
      <c r="BC104" s="45">
        <f t="shared" si="0"/>
        <v>2.15E-3</v>
      </c>
      <c r="BD104" s="45">
        <f t="shared" si="0"/>
        <v>2.2000000000000001E-3</v>
      </c>
      <c r="BE104" s="45">
        <f t="shared" si="0"/>
        <v>2.2500000000000003E-3</v>
      </c>
      <c r="BF104" s="45">
        <f t="shared" si="0"/>
        <v>2.3E-3</v>
      </c>
      <c r="BG104" s="45">
        <f t="shared" si="0"/>
        <v>2.3500000000000001E-3</v>
      </c>
      <c r="BH104" s="45">
        <f t="shared" si="0"/>
        <v>2.4000000000000002E-3</v>
      </c>
      <c r="BI104" s="45">
        <f t="shared" si="0"/>
        <v>2.4499999999999999E-3</v>
      </c>
      <c r="BJ104" s="45">
        <f t="shared" si="0"/>
        <v>2.5000000000000001E-3</v>
      </c>
      <c r="BK104" s="45">
        <f t="shared" si="0"/>
        <v>2.5500000000000002E-3</v>
      </c>
      <c r="BL104" s="45">
        <f t="shared" si="0"/>
        <v>2.6000000000000003E-3</v>
      </c>
      <c r="BM104" s="45">
        <f t="shared" si="0"/>
        <v>2.65E-3</v>
      </c>
      <c r="BN104" s="45">
        <f t="shared" si="0"/>
        <v>2.7000000000000001E-3</v>
      </c>
      <c r="BO104" s="45">
        <f t="shared" si="0"/>
        <v>2.7500000000000003E-3</v>
      </c>
      <c r="BP104" s="45">
        <f t="shared" si="0"/>
        <v>2.8E-3</v>
      </c>
      <c r="BQ104" s="45">
        <f t="shared" si="0"/>
        <v>2.8500000000000001E-3</v>
      </c>
      <c r="BR104" s="45">
        <f t="shared" si="0"/>
        <v>2.9000000000000002E-3</v>
      </c>
      <c r="BS104" s="45">
        <f t="shared" si="0"/>
        <v>2.9499999999999999E-3</v>
      </c>
      <c r="BT104" s="45">
        <f t="shared" si="0"/>
        <v>3.0000000000000001E-3</v>
      </c>
      <c r="BU104" s="45">
        <f t="shared" si="0"/>
        <v>3.0500000000000002E-3</v>
      </c>
      <c r="BV104" s="45">
        <f t="shared" si="0"/>
        <v>3.1000000000000003E-3</v>
      </c>
      <c r="BW104" s="45">
        <f t="shared" si="0"/>
        <v>3.15E-3</v>
      </c>
      <c r="BX104" s="45">
        <f t="shared" si="0"/>
        <v>3.2000000000000002E-3</v>
      </c>
      <c r="BY104" s="45">
        <f t="shared" si="0"/>
        <v>3.2500000000000003E-3</v>
      </c>
      <c r="BZ104" s="45">
        <f t="shared" ref="BZ104:DG104" si="1">+BZ102*$L$97</f>
        <v>3.3E-3</v>
      </c>
      <c r="CA104" s="45">
        <f t="shared" si="1"/>
        <v>3.3500000000000001E-3</v>
      </c>
      <c r="CB104" s="45">
        <f t="shared" si="1"/>
        <v>3.4000000000000002E-3</v>
      </c>
      <c r="CC104" s="45">
        <f t="shared" si="1"/>
        <v>3.4500000000000004E-3</v>
      </c>
      <c r="CD104" s="45">
        <f t="shared" si="1"/>
        <v>3.5000000000000001E-3</v>
      </c>
      <c r="CE104" s="45">
        <f t="shared" si="1"/>
        <v>3.5500000000000002E-3</v>
      </c>
      <c r="CF104" s="45">
        <f t="shared" si="1"/>
        <v>3.6000000000000003E-3</v>
      </c>
      <c r="CG104" s="45">
        <f t="shared" si="1"/>
        <v>3.65E-3</v>
      </c>
      <c r="CH104" s="45">
        <f t="shared" si="1"/>
        <v>3.7000000000000002E-3</v>
      </c>
      <c r="CI104" s="45">
        <f t="shared" si="1"/>
        <v>3.7500000000000003E-3</v>
      </c>
      <c r="CJ104" s="45">
        <f t="shared" si="1"/>
        <v>3.8E-3</v>
      </c>
      <c r="CK104" s="45">
        <f t="shared" si="1"/>
        <v>3.8500000000000001E-3</v>
      </c>
      <c r="CL104" s="45">
        <f t="shared" si="1"/>
        <v>3.9000000000000003E-3</v>
      </c>
      <c r="CM104" s="45">
        <f t="shared" si="1"/>
        <v>3.9500000000000004E-3</v>
      </c>
      <c r="CN104" s="45">
        <f t="shared" si="1"/>
        <v>4.0000000000000001E-3</v>
      </c>
      <c r="CO104" s="45">
        <f t="shared" si="1"/>
        <v>4.0499999999999998E-3</v>
      </c>
      <c r="CP104" s="45">
        <f t="shared" si="1"/>
        <v>4.1000000000000003E-3</v>
      </c>
      <c r="CQ104" s="45">
        <f t="shared" si="1"/>
        <v>4.15E-3</v>
      </c>
      <c r="CR104" s="45">
        <f t="shared" si="1"/>
        <v>4.2000000000000006E-3</v>
      </c>
      <c r="CS104" s="45">
        <f t="shared" si="1"/>
        <v>4.2500000000000003E-3</v>
      </c>
      <c r="CT104" s="45">
        <f t="shared" si="1"/>
        <v>4.3E-3</v>
      </c>
      <c r="CU104" s="45">
        <f t="shared" si="1"/>
        <v>4.3500000000000006E-3</v>
      </c>
      <c r="CV104" s="45">
        <f t="shared" si="1"/>
        <v>4.4000000000000003E-3</v>
      </c>
      <c r="CW104" s="45">
        <f t="shared" si="1"/>
        <v>4.45E-3</v>
      </c>
      <c r="CX104" s="45">
        <f t="shared" si="1"/>
        <v>4.5000000000000005E-3</v>
      </c>
      <c r="CY104" s="45">
        <f t="shared" si="1"/>
        <v>4.5500000000000002E-3</v>
      </c>
      <c r="CZ104" s="45">
        <f t="shared" si="1"/>
        <v>4.5999999999999999E-3</v>
      </c>
      <c r="DA104" s="45">
        <f t="shared" si="1"/>
        <v>4.6500000000000005E-3</v>
      </c>
      <c r="DB104" s="45">
        <f t="shared" si="1"/>
        <v>4.7000000000000002E-3</v>
      </c>
      <c r="DC104" s="45">
        <f t="shared" si="1"/>
        <v>4.7499999999999999E-3</v>
      </c>
      <c r="DD104" s="45">
        <f t="shared" si="1"/>
        <v>4.8000000000000004E-3</v>
      </c>
      <c r="DE104" s="45">
        <f t="shared" si="1"/>
        <v>4.8500000000000001E-3</v>
      </c>
      <c r="DF104" s="45">
        <f t="shared" si="1"/>
        <v>4.8999999999999998E-3</v>
      </c>
      <c r="DG104" s="45">
        <f t="shared" si="1"/>
        <v>4.9500000000000004E-3</v>
      </c>
      <c r="DH104" s="45">
        <f>+L95</f>
        <v>5.0000000000000001E-3</v>
      </c>
    </row>
    <row r="105" spans="3:112" x14ac:dyDescent="0.25">
      <c r="K105" s="6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</row>
    <row r="106" spans="3:112" x14ac:dyDescent="0.25">
      <c r="C106" s="46"/>
      <c r="D106" s="44"/>
      <c r="K106" s="6" t="s">
        <v>51</v>
      </c>
      <c r="L106" s="45">
        <f>$L$93-(($L$93^2-L104^2)^0.5)</f>
        <v>0</v>
      </c>
      <c r="M106" s="45">
        <f>$L$93-(($L$93^2-M104^2)^0.5)</f>
        <v>6.9444450190303542E-10</v>
      </c>
      <c r="N106" s="45">
        <f t="shared" ref="N106:BY106" si="2">$L$93-(($L$93^2-N104^2)^0.5)</f>
        <v>2.7777777855675367E-9</v>
      </c>
      <c r="O106" s="45">
        <f t="shared" si="2"/>
        <v>6.2500000730381089E-9</v>
      </c>
      <c r="P106" s="45">
        <f t="shared" si="2"/>
        <v>1.1111111142270147E-8</v>
      </c>
      <c r="Q106" s="45">
        <f t="shared" si="2"/>
        <v>1.7361111215308256E-8</v>
      </c>
      <c r="R106" s="45">
        <f t="shared" si="2"/>
        <v>2.5000000070107831E-8</v>
      </c>
      <c r="S106" s="45">
        <f t="shared" si="2"/>
        <v>3.4027778150758081E-8</v>
      </c>
      <c r="T106" s="45">
        <f t="shared" si="2"/>
        <v>4.4444445013169798E-8</v>
      </c>
      <c r="U106" s="45">
        <f t="shared" si="2"/>
        <v>5.6250000879387585E-8</v>
      </c>
      <c r="V106" s="45">
        <f t="shared" si="2"/>
        <v>6.9444445749411443E-8</v>
      </c>
      <c r="W106" s="45">
        <f t="shared" si="2"/>
        <v>8.4027779845285977E-8</v>
      </c>
      <c r="X106" s="45">
        <f t="shared" si="2"/>
        <v>1.0000000272292198E-7</v>
      </c>
      <c r="Y106" s="45">
        <f t="shared" si="2"/>
        <v>1.1736111482640865E-7</v>
      </c>
      <c r="Z106" s="45">
        <f t="shared" si="2"/>
        <v>1.3611111637779061E-7</v>
      </c>
      <c r="AA106" s="45">
        <f t="shared" si="2"/>
        <v>1.5625000671093403E-7</v>
      </c>
      <c r="AB106" s="45">
        <f t="shared" si="2"/>
        <v>1.7777778649197273E-7</v>
      </c>
      <c r="AC106" s="45">
        <f t="shared" si="2"/>
        <v>2.0069445549886211E-7</v>
      </c>
      <c r="AD106" s="45">
        <f t="shared" si="2"/>
        <v>2.2500001395364677E-7</v>
      </c>
      <c r="AE106" s="45">
        <f t="shared" si="2"/>
        <v>2.5069446185632671E-7</v>
      </c>
      <c r="AF106" s="45">
        <f t="shared" si="2"/>
        <v>2.7777779920690193E-7</v>
      </c>
      <c r="AG106" s="45">
        <f t="shared" si="2"/>
        <v>3.0625002600537243E-7</v>
      </c>
      <c r="AH106" s="45">
        <f t="shared" si="2"/>
        <v>3.3611114247378282E-7</v>
      </c>
      <c r="AI106" s="45">
        <f t="shared" si="2"/>
        <v>3.6736114861213309E-7</v>
      </c>
      <c r="AJ106" s="45">
        <f t="shared" si="2"/>
        <v>4.0000004442042325E-7</v>
      </c>
      <c r="AK106" s="45">
        <f t="shared" si="2"/>
        <v>4.340278301206979E-7</v>
      </c>
      <c r="AL106" s="45">
        <f t="shared" si="2"/>
        <v>4.6944450571295704E-7</v>
      </c>
      <c r="AM106" s="45">
        <f t="shared" si="2"/>
        <v>5.0625007119720067E-7</v>
      </c>
      <c r="AN106" s="45">
        <f t="shared" si="2"/>
        <v>5.4444452679547339E-7</v>
      </c>
      <c r="AO106" s="45">
        <f t="shared" si="2"/>
        <v>5.8402787250777521E-7</v>
      </c>
      <c r="AP106" s="45">
        <f t="shared" si="2"/>
        <v>6.2500010855615074E-7</v>
      </c>
      <c r="AQ106" s="45">
        <f t="shared" si="2"/>
        <v>6.6736123471855535E-7</v>
      </c>
      <c r="AR106" s="45">
        <f t="shared" si="2"/>
        <v>7.1111125166112288E-7</v>
      </c>
      <c r="AS106" s="45">
        <f t="shared" si="2"/>
        <v>7.5625015893976411E-7</v>
      </c>
      <c r="AT106" s="45">
        <f t="shared" si="2"/>
        <v>8.0277795677652364E-7</v>
      </c>
      <c r="AU106" s="45">
        <f t="shared" si="2"/>
        <v>8.5069464539344608E-7</v>
      </c>
      <c r="AV106" s="45">
        <f t="shared" si="2"/>
        <v>9.0000022501257604E-7</v>
      </c>
      <c r="AW106" s="45">
        <f t="shared" si="2"/>
        <v>9.5069469541186891E-7</v>
      </c>
      <c r="AX106" s="45">
        <f t="shared" si="2"/>
        <v>1.0027780570354139E-6</v>
      </c>
      <c r="AY106" s="45">
        <f t="shared" si="2"/>
        <v>1.056250309883211E-6</v>
      </c>
      <c r="AZ106" s="45">
        <f t="shared" si="2"/>
        <v>1.1111114539552602E-6</v>
      </c>
      <c r="BA106" s="45">
        <f t="shared" si="2"/>
        <v>1.1673614896956508E-6</v>
      </c>
      <c r="BB106" s="45">
        <f t="shared" si="2"/>
        <v>1.2250004168823381E-6</v>
      </c>
      <c r="BC106" s="45">
        <f t="shared" si="2"/>
        <v>1.2840282357373667E-6</v>
      </c>
      <c r="BD106" s="45">
        <f t="shared" si="2"/>
        <v>1.3444449464827812E-6</v>
      </c>
      <c r="BE106" s="45">
        <f t="shared" si="2"/>
        <v>1.4062505493406263E-6</v>
      </c>
      <c r="BF106" s="45">
        <f t="shared" si="2"/>
        <v>1.4694450440888573E-6</v>
      </c>
      <c r="BG106" s="45">
        <f t="shared" si="2"/>
        <v>1.5340284313936081E-6</v>
      </c>
      <c r="BH106" s="45">
        <f t="shared" si="2"/>
        <v>1.600000711032834E-6</v>
      </c>
      <c r="BI106" s="45">
        <f t="shared" si="2"/>
        <v>1.6673618834506243E-6</v>
      </c>
      <c r="BJ106" s="45">
        <f t="shared" si="2"/>
        <v>1.7361119484249343E-6</v>
      </c>
      <c r="BK106" s="45">
        <f t="shared" si="2"/>
        <v>1.8062509061778087E-6</v>
      </c>
      <c r="BL106" s="45">
        <f t="shared" si="2"/>
        <v>1.8777787573753812E-6</v>
      </c>
      <c r="BM106" s="45">
        <f t="shared" si="2"/>
        <v>1.9506955015735628E-6</v>
      </c>
      <c r="BN106" s="45">
        <f t="shared" si="2"/>
        <v>2.0250011389943978E-6</v>
      </c>
      <c r="BO106" s="45">
        <f t="shared" si="2"/>
        <v>2.1006956703040203E-6</v>
      </c>
      <c r="BP106" s="45">
        <f t="shared" si="2"/>
        <v>2.1777790950583409E-6</v>
      </c>
      <c r="BQ106" s="45">
        <f t="shared" si="2"/>
        <v>2.2562514141455381E-6</v>
      </c>
      <c r="BR106" s="45">
        <f t="shared" si="2"/>
        <v>2.3361126271215227E-6</v>
      </c>
      <c r="BS106" s="45">
        <f t="shared" si="2"/>
        <v>2.4173627344303839E-6</v>
      </c>
      <c r="BT106" s="45">
        <f t="shared" si="2"/>
        <v>2.5000017360721216E-6</v>
      </c>
      <c r="BU106" s="45">
        <f t="shared" si="2"/>
        <v>2.5840296324908252E-6</v>
      </c>
      <c r="BV106" s="45">
        <f t="shared" si="2"/>
        <v>2.6694464239085391E-6</v>
      </c>
      <c r="BW106" s="45">
        <f t="shared" si="2"/>
        <v>2.7562521101032189E-6</v>
      </c>
      <c r="BX106" s="45">
        <f t="shared" si="2"/>
        <v>2.8444466919630429E-6</v>
      </c>
      <c r="BY106" s="45">
        <f t="shared" si="2"/>
        <v>2.9340301690439219E-6</v>
      </c>
      <c r="BZ106" s="45">
        <f t="shared" ref="BZ106:DH106" si="3">$L$93-(($L$93^2-BZ104^2)^0.5)</f>
        <v>3.0250025417899451E-6</v>
      </c>
      <c r="CA106" s="45">
        <f t="shared" si="3"/>
        <v>3.1173638104231571E-6</v>
      </c>
      <c r="CB106" s="45">
        <f t="shared" si="3"/>
        <v>3.2111139753876472E-6</v>
      </c>
      <c r="CC106" s="45">
        <f t="shared" si="3"/>
        <v>3.3062530364613707E-6</v>
      </c>
      <c r="CD106" s="45">
        <f t="shared" si="3"/>
        <v>3.4027809940884168E-6</v>
      </c>
      <c r="CE106" s="45">
        <f t="shared" si="3"/>
        <v>3.5006978484908302E-6</v>
      </c>
      <c r="CF106" s="45">
        <f t="shared" si="3"/>
        <v>3.6000035998906554E-6</v>
      </c>
      <c r="CG106" s="45">
        <f t="shared" si="3"/>
        <v>3.7006982487319817E-6</v>
      </c>
      <c r="CH106" s="45">
        <f t="shared" si="3"/>
        <v>3.8027817947927645E-6</v>
      </c>
      <c r="CI106" s="45">
        <f t="shared" si="3"/>
        <v>3.9062542385170929E-6</v>
      </c>
      <c r="CJ106" s="45">
        <f t="shared" si="3"/>
        <v>4.0111155803490561E-6</v>
      </c>
      <c r="CK106" s="45">
        <f t="shared" si="3"/>
        <v>4.1173658200666097E-6</v>
      </c>
      <c r="CL106" s="45">
        <f t="shared" si="3"/>
        <v>4.2250049585579319E-6</v>
      </c>
      <c r="CM106" s="45">
        <f t="shared" si="3"/>
        <v>4.3340329956009782E-6</v>
      </c>
      <c r="CN106" s="45">
        <f t="shared" si="3"/>
        <v>4.4444499314177932E-6</v>
      </c>
      <c r="CO106" s="45">
        <f t="shared" si="3"/>
        <v>4.5562557664524661E-6</v>
      </c>
      <c r="CP106" s="45">
        <f t="shared" si="3"/>
        <v>4.6694505009270415E-6</v>
      </c>
      <c r="CQ106" s="45">
        <f t="shared" si="3"/>
        <v>4.7840341352856086E-6</v>
      </c>
      <c r="CR106" s="45">
        <f t="shared" si="3"/>
        <v>4.9000066693061228E-6</v>
      </c>
      <c r="CS106" s="45">
        <f t="shared" si="3"/>
        <v>5.0173681038767626E-6</v>
      </c>
      <c r="CT106" s="45">
        <f t="shared" si="3"/>
        <v>5.1361184387754832E-6</v>
      </c>
      <c r="CU106" s="45">
        <f t="shared" si="3"/>
        <v>5.256257674446374E-6</v>
      </c>
      <c r="CV106" s="45">
        <f t="shared" si="3"/>
        <v>5.3777858113335242E-6</v>
      </c>
      <c r="CW106" s="45">
        <f t="shared" si="3"/>
        <v>5.5007028494369337E-6</v>
      </c>
      <c r="CX106" s="45">
        <f t="shared" si="3"/>
        <v>5.6250087889786471E-6</v>
      </c>
      <c r="CY106" s="45">
        <f t="shared" si="3"/>
        <v>5.7507036306247983E-6</v>
      </c>
      <c r="CZ106" s="45">
        <f t="shared" si="3"/>
        <v>5.8777873745974318E-6</v>
      </c>
      <c r="DA106" s="45">
        <f t="shared" si="3"/>
        <v>6.0062600208965478E-6</v>
      </c>
      <c r="DB106" s="45">
        <f t="shared" si="3"/>
        <v>6.1361215699662353E-6</v>
      </c>
      <c r="DC106" s="45">
        <f t="shared" si="3"/>
        <v>6.2673720222505835E-6</v>
      </c>
      <c r="DD106" s="45">
        <f t="shared" si="3"/>
        <v>6.4000113777495926E-6</v>
      </c>
      <c r="DE106" s="45">
        <f t="shared" si="3"/>
        <v>6.5340396371293963E-6</v>
      </c>
      <c r="DF106" s="45">
        <f t="shared" si="3"/>
        <v>6.6694568003899946E-6</v>
      </c>
      <c r="DG106" s="45">
        <f t="shared" si="3"/>
        <v>6.8062628681975212E-6</v>
      </c>
      <c r="DH106" s="45">
        <f t="shared" si="3"/>
        <v>6.9444578403299317E-6</v>
      </c>
    </row>
    <row r="107" spans="3:112" x14ac:dyDescent="0.25">
      <c r="C107" s="46"/>
      <c r="D107" s="44"/>
      <c r="K107" s="6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</row>
    <row r="108" spans="3:112" x14ac:dyDescent="0.25">
      <c r="C108" s="46"/>
      <c r="D108" s="44"/>
      <c r="K108" s="6" t="s">
        <v>52</v>
      </c>
      <c r="L108" s="45">
        <f>+L95</f>
        <v>5.0000000000000001E-3</v>
      </c>
      <c r="M108" s="45">
        <f>+($L$95^2-M104^2)^0.5</f>
        <v>4.999749993749688E-3</v>
      </c>
      <c r="N108" s="45">
        <f t="shared" ref="N108:BY108" si="4">+($L$95^2-N104^2)^0.5</f>
        <v>4.9989998999799947E-3</v>
      </c>
      <c r="O108" s="45">
        <f t="shared" si="4"/>
        <v>4.9977494935220593E-3</v>
      </c>
      <c r="P108" s="45">
        <f t="shared" si="4"/>
        <v>4.9959983987187184E-3</v>
      </c>
      <c r="Q108" s="45">
        <f t="shared" si="4"/>
        <v>4.993746088859545E-3</v>
      </c>
      <c r="R108" s="45">
        <f t="shared" si="4"/>
        <v>4.9909918853871119E-3</v>
      </c>
      <c r="S108" s="45">
        <f t="shared" si="4"/>
        <v>4.9877349568717057E-3</v>
      </c>
      <c r="T108" s="45">
        <f t="shared" si="4"/>
        <v>4.9839743177508451E-3</v>
      </c>
      <c r="U108" s="45">
        <f t="shared" si="4"/>
        <v>4.9797088268291349E-3</v>
      </c>
      <c r="V108" s="45">
        <f t="shared" si="4"/>
        <v>4.9749371855330998E-3</v>
      </c>
      <c r="W108" s="45">
        <f t="shared" si="4"/>
        <v>4.9696579359147048E-3</v>
      </c>
      <c r="X108" s="45">
        <f t="shared" si="4"/>
        <v>4.9638694583963427E-3</v>
      </c>
      <c r="Y108" s="45">
        <f t="shared" si="4"/>
        <v>4.9575699692490476E-3</v>
      </c>
      <c r="Z108" s="45">
        <f t="shared" si="4"/>
        <v>4.9507575177946258E-3</v>
      </c>
      <c r="AA108" s="45">
        <f t="shared" si="4"/>
        <v>4.9434299833212968E-3</v>
      </c>
      <c r="AB108" s="45">
        <f t="shared" si="4"/>
        <v>4.9355850717012267E-3</v>
      </c>
      <c r="AC108" s="45">
        <f t="shared" si="4"/>
        <v>4.9272203116970531E-3</v>
      </c>
      <c r="AD108" s="45">
        <f t="shared" si="4"/>
        <v>4.9183330509431755E-3</v>
      </c>
      <c r="AE108" s="45">
        <f t="shared" si="4"/>
        <v>4.9089204515860713E-3</v>
      </c>
      <c r="AF108" s="45">
        <f t="shared" si="4"/>
        <v>4.8989794855663566E-3</v>
      </c>
      <c r="AG108" s="45">
        <f t="shared" si="4"/>
        <v>4.8885069295235735E-3</v>
      </c>
      <c r="AH108" s="45">
        <f t="shared" si="4"/>
        <v>4.8774993593028795E-3</v>
      </c>
      <c r="AI108" s="45">
        <f t="shared" si="4"/>
        <v>4.8659531440407439E-3</v>
      </c>
      <c r="AJ108" s="45">
        <f t="shared" si="4"/>
        <v>4.8538644398046392E-3</v>
      </c>
      <c r="AK108" s="45">
        <f t="shared" si="4"/>
        <v>4.8412291827592711E-3</v>
      </c>
      <c r="AL108" s="45">
        <f t="shared" si="4"/>
        <v>4.8280430818293243E-3</v>
      </c>
      <c r="AM108" s="45">
        <f t="shared" si="4"/>
        <v>4.8143016108258109E-3</v>
      </c>
      <c r="AN108" s="45">
        <f t="shared" si="4"/>
        <v>4.8000000000000004E-3</v>
      </c>
      <c r="AO108" s="45">
        <f t="shared" si="4"/>
        <v>4.7851332269854309E-3</v>
      </c>
      <c r="AP108" s="45">
        <f t="shared" si="4"/>
        <v>4.7696960070847281E-3</v>
      </c>
      <c r="AQ108" s="45">
        <f t="shared" si="4"/>
        <v>4.7536827828537319E-3</v>
      </c>
      <c r="AR108" s="45">
        <f t="shared" si="4"/>
        <v>4.7370877129308047E-3</v>
      </c>
      <c r="AS108" s="45">
        <f t="shared" si="4"/>
        <v>4.719904660054057E-3</v>
      </c>
      <c r="AT108" s="45">
        <f t="shared" si="4"/>
        <v>4.7021271782034992E-3</v>
      </c>
      <c r="AU108" s="45">
        <f t="shared" si="4"/>
        <v>4.6837484987987989E-3</v>
      </c>
      <c r="AV108" s="45">
        <f t="shared" si="4"/>
        <v>4.6647615158762409E-3</v>
      </c>
      <c r="AW108" s="45">
        <f t="shared" si="4"/>
        <v>4.6451587701606071E-3</v>
      </c>
      <c r="AX108" s="45">
        <f t="shared" si="4"/>
        <v>4.624932431938871E-3</v>
      </c>
      <c r="AY108" s="45">
        <f t="shared" si="4"/>
        <v>4.6040742826327207E-3</v>
      </c>
      <c r="AZ108" s="45">
        <f t="shared" si="4"/>
        <v>4.5825756949558405E-3</v>
      </c>
      <c r="BA108" s="45">
        <f t="shared" si="4"/>
        <v>4.5604276115294275E-3</v>
      </c>
      <c r="BB108" s="45">
        <f t="shared" si="4"/>
        <v>4.5376205218153713E-3</v>
      </c>
      <c r="BC108" s="45">
        <f t="shared" si="4"/>
        <v>4.5141444372106656E-3</v>
      </c>
      <c r="BD108" s="45">
        <f t="shared" si="4"/>
        <v>4.4899888641287298E-3</v>
      </c>
      <c r="BE108" s="45">
        <f t="shared" si="4"/>
        <v>4.4651427748729376E-3</v>
      </c>
      <c r="BF108" s="45">
        <f t="shared" si="4"/>
        <v>4.4395945760846225E-3</v>
      </c>
      <c r="BG108" s="45">
        <f t="shared" si="4"/>
        <v>4.4133320745214722E-3</v>
      </c>
      <c r="BH108" s="45">
        <f t="shared" si="4"/>
        <v>4.386342439892262E-3</v>
      </c>
      <c r="BI108" s="45">
        <f t="shared" si="4"/>
        <v>4.3586121644395024E-3</v>
      </c>
      <c r="BJ108" s="45">
        <f t="shared" si="4"/>
        <v>4.3301270189221933E-3</v>
      </c>
      <c r="BK108" s="45">
        <f t="shared" si="4"/>
        <v>4.3008720046055779E-3</v>
      </c>
      <c r="BL108" s="45">
        <f t="shared" si="4"/>
        <v>4.2708313008125243E-3</v>
      </c>
      <c r="BM108" s="45">
        <f t="shared" si="4"/>
        <v>4.2399882075307713E-3</v>
      </c>
      <c r="BN108" s="45">
        <f t="shared" si="4"/>
        <v>4.2083250825001627E-3</v>
      </c>
      <c r="BO108" s="45">
        <f t="shared" si="4"/>
        <v>4.1758232721225167E-3</v>
      </c>
      <c r="BP108" s="45">
        <f t="shared" si="4"/>
        <v>4.1424630354415957E-3</v>
      </c>
      <c r="BQ108" s="45">
        <f t="shared" si="4"/>
        <v>4.1082234603292949E-3</v>
      </c>
      <c r="BR108" s="45">
        <f t="shared" si="4"/>
        <v>4.0730823708832603E-3</v>
      </c>
      <c r="BS108" s="45">
        <f t="shared" si="4"/>
        <v>4.0370162248868904E-3</v>
      </c>
      <c r="BT108" s="45">
        <f t="shared" si="4"/>
        <v>4.0000000000000001E-3</v>
      </c>
      <c r="BU108" s="45">
        <f t="shared" si="4"/>
        <v>3.9620070671315061E-3</v>
      </c>
      <c r="BV108" s="45">
        <f t="shared" si="4"/>
        <v>3.923009049186606E-3</v>
      </c>
      <c r="BW108" s="45">
        <f t="shared" si="4"/>
        <v>3.8829756630707848E-3</v>
      </c>
      <c r="BX108" s="45">
        <f t="shared" si="4"/>
        <v>3.8418745424597094E-3</v>
      </c>
      <c r="BY108" s="45">
        <f t="shared" si="4"/>
        <v>3.7996710383926659E-3</v>
      </c>
      <c r="BZ108" s="45">
        <f t="shared" ref="BZ108:DH108" si="5">+($L$95^2-BZ104^2)^0.5</f>
        <v>3.7563279941985901E-3</v>
      </c>
      <c r="CA108" s="45">
        <f t="shared" si="5"/>
        <v>3.7118054905934928E-3</v>
      </c>
      <c r="CB108" s="45">
        <f t="shared" si="5"/>
        <v>3.6660605559646719E-3</v>
      </c>
      <c r="CC108" s="45">
        <f t="shared" si="5"/>
        <v>3.6190468358395138E-3</v>
      </c>
      <c r="CD108" s="45">
        <f t="shared" si="5"/>
        <v>3.5707142142714248E-3</v>
      </c>
      <c r="CE108" s="45">
        <f t="shared" si="5"/>
        <v>3.5210083782916506E-3</v>
      </c>
      <c r="CF108" s="45">
        <f t="shared" si="5"/>
        <v>3.4698703145794943E-3</v>
      </c>
      <c r="CG108" s="45">
        <f t="shared" si="5"/>
        <v>3.4172357249683556E-3</v>
      </c>
      <c r="CH108" s="45">
        <f t="shared" si="5"/>
        <v>3.3630343441600472E-3</v>
      </c>
      <c r="CI108" s="45">
        <f t="shared" si="5"/>
        <v>3.307189138830738E-3</v>
      </c>
      <c r="CJ108" s="45">
        <f t="shared" si="5"/>
        <v>3.2496153618543841E-3</v>
      </c>
      <c r="CK108" s="45">
        <f t="shared" si="5"/>
        <v>3.190219428189854E-3</v>
      </c>
      <c r="CL108" s="45">
        <f t="shared" si="5"/>
        <v>3.128897569432403E-3</v>
      </c>
      <c r="CM108" s="45">
        <f t="shared" si="5"/>
        <v>3.0655342111938662E-3</v>
      </c>
      <c r="CN108" s="45">
        <f t="shared" si="5"/>
        <v>3.0000000000000005E-3</v>
      </c>
      <c r="CO108" s="45">
        <f t="shared" si="5"/>
        <v>2.9321493822791504E-3</v>
      </c>
      <c r="CP108" s="45">
        <f t="shared" si="5"/>
        <v>2.8618176042508364E-3</v>
      </c>
      <c r="CQ108" s="45">
        <f t="shared" si="5"/>
        <v>2.7888169534768682E-3</v>
      </c>
      <c r="CR108" s="45">
        <f t="shared" si="5"/>
        <v>2.7129319932501068E-3</v>
      </c>
      <c r="CS108" s="45">
        <f t="shared" si="5"/>
        <v>2.6339134382131844E-3</v>
      </c>
      <c r="CT108" s="45">
        <f t="shared" si="5"/>
        <v>2.5514701644346149E-3</v>
      </c>
      <c r="CU108" s="45">
        <f t="shared" si="5"/>
        <v>2.4652586071242095E-3</v>
      </c>
      <c r="CV108" s="45">
        <f t="shared" si="5"/>
        <v>2.3748684174075834E-3</v>
      </c>
      <c r="CW108" s="45">
        <f t="shared" si="5"/>
        <v>2.2798026230356002E-3</v>
      </c>
      <c r="CX108" s="45">
        <f t="shared" si="5"/>
        <v>2.1794494717703359E-3</v>
      </c>
      <c r="CY108" s="45">
        <f t="shared" si="5"/>
        <v>2.0730412441627884E-3</v>
      </c>
      <c r="CZ108" s="45">
        <f t="shared" si="5"/>
        <v>1.9595917942265427E-3</v>
      </c>
      <c r="DA108" s="45">
        <f t="shared" si="5"/>
        <v>1.8377975949489095E-3</v>
      </c>
      <c r="DB108" s="45">
        <f t="shared" si="5"/>
        <v>1.7058722109231984E-3</v>
      </c>
      <c r="DC108" s="45">
        <f t="shared" si="5"/>
        <v>1.5612494995996E-3</v>
      </c>
      <c r="DD108" s="45">
        <f t="shared" si="5"/>
        <v>1.3999999999999993E-3</v>
      </c>
      <c r="DE108" s="45">
        <f t="shared" si="5"/>
        <v>1.215524578114322E-3</v>
      </c>
      <c r="DF108" s="45">
        <f t="shared" si="5"/>
        <v>9.9498743710662121E-4</v>
      </c>
      <c r="DG108" s="45">
        <f t="shared" si="5"/>
        <v>7.0533679898329173E-4</v>
      </c>
      <c r="DH108" s="45">
        <f t="shared" si="5"/>
        <v>0</v>
      </c>
    </row>
    <row r="109" spans="3:112" x14ac:dyDescent="0.25">
      <c r="C109" s="46"/>
      <c r="D109" s="44"/>
      <c r="K109" s="6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</row>
    <row r="110" spans="3:112" x14ac:dyDescent="0.25">
      <c r="C110" s="46"/>
      <c r="D110" s="44"/>
      <c r="K110" s="42" t="s">
        <v>53</v>
      </c>
      <c r="L110" s="45">
        <v>0</v>
      </c>
      <c r="M110" s="45">
        <f t="shared" ref="M110:BX110" si="6">+$L$97*L108*(M106+L106)/2</f>
        <v>8.6805562737879438E-17</v>
      </c>
      <c r="N110" s="45">
        <f t="shared" si="6"/>
        <v>4.34006084001963E-16</v>
      </c>
      <c r="O110" s="45">
        <f t="shared" si="6"/>
        <v>1.1282465153052809E-15</v>
      </c>
      <c r="P110" s="45">
        <f t="shared" si="6"/>
        <v>2.1691621195821746E-15</v>
      </c>
      <c r="Q110" s="45">
        <f t="shared" si="6"/>
        <v>3.5561794326606253E-15</v>
      </c>
      <c r="R110" s="45">
        <f t="shared" si="6"/>
        <v>5.2885158450322638E-15</v>
      </c>
      <c r="S110" s="45">
        <f t="shared" si="6"/>
        <v>7.365179052819297E-15</v>
      </c>
      <c r="T110" s="45">
        <f t="shared" si="6"/>
        <v>9.7849662654540179E-15</v>
      </c>
      <c r="U110" s="45">
        <f t="shared" si="6"/>
        <v>1.2546463306716453E-14</v>
      </c>
      <c r="V110" s="45">
        <f t="shared" si="6"/>
        <v>1.5648043634020854E-14</v>
      </c>
      <c r="W110" s="45">
        <f t="shared" si="6"/>
        <v>1.9087867051439622E-14</v>
      </c>
      <c r="X110" s="45">
        <f t="shared" si="6"/>
        <v>2.2863878251722011E-14</v>
      </c>
      <c r="Y110" s="45">
        <f t="shared" si="6"/>
        <v>2.6973805321150494E-14</v>
      </c>
      <c r="Z110" s="45">
        <f t="shared" si="6"/>
        <v>3.1415158036412243E-14</v>
      </c>
      <c r="AA110" s="45">
        <f t="shared" si="6"/>
        <v>3.6185225701059591E-14</v>
      </c>
      <c r="AB110" s="45">
        <f t="shared" si="6"/>
        <v>4.1281075204547383E-14</v>
      </c>
      <c r="AC110" s="45">
        <f t="shared" si="6"/>
        <v>4.6699548690581469E-14</v>
      </c>
      <c r="AD110" s="45">
        <f t="shared" si="6"/>
        <v>5.2437260911587565E-14</v>
      </c>
      <c r="AE110" s="45">
        <f t="shared" si="6"/>
        <v>5.849059656318203E-14</v>
      </c>
      <c r="AF110" s="45">
        <f t="shared" si="6"/>
        <v>6.4855707260730404E-14</v>
      </c>
      <c r="AG110" s="45">
        <f t="shared" si="6"/>
        <v>7.1528508367871654E-14</v>
      </c>
      <c r="AH110" s="45">
        <f t="shared" si="6"/>
        <v>7.8504675584180244E-14</v>
      </c>
      <c r="AI110" s="45">
        <f t="shared" si="6"/>
        <v>8.5779641226472105E-14</v>
      </c>
      <c r="AJ110" s="45">
        <f t="shared" si="6"/>
        <v>9.3348590246290594E-14</v>
      </c>
      <c r="AK110" s="45">
        <f t="shared" si="6"/>
        <v>1.0120645605102482E-13</v>
      </c>
      <c r="AL110" s="45">
        <f t="shared" si="6"/>
        <v>1.0934791595133937E-13</v>
      </c>
      <c r="AM110" s="45">
        <f t="shared" si="6"/>
        <v>1.1776738630073692E-13</v>
      </c>
      <c r="AN110" s="45">
        <f t="shared" si="6"/>
        <v>1.2645901739005273E-13</v>
      </c>
      <c r="AO110" s="45">
        <f t="shared" si="6"/>
        <v>1.3541668791638984E-13</v>
      </c>
      <c r="AP110" s="45">
        <f t="shared" si="6"/>
        <v>1.4463399911360261E-13</v>
      </c>
      <c r="AQ110" s="45">
        <f t="shared" si="6"/>
        <v>1.5410426846820054E-13</v>
      </c>
      <c r="AR110" s="45">
        <f t="shared" si="6"/>
        <v>1.6382052312851631E-13</v>
      </c>
      <c r="AS110" s="45">
        <f t="shared" si="6"/>
        <v>1.7377549271465688E-13</v>
      </c>
      <c r="AT110" s="45">
        <f t="shared" si="6"/>
        <v>1.8396160171311508E-13</v>
      </c>
      <c r="AU110" s="45">
        <f t="shared" si="6"/>
        <v>1.9437096152695695E-13</v>
      </c>
      <c r="AV110" s="45">
        <f t="shared" si="6"/>
        <v>2.049953617779741E-13</v>
      </c>
      <c r="AW110" s="45">
        <f t="shared" si="6"/>
        <v>2.1582626106058983E-13</v>
      </c>
      <c r="AX110" s="45">
        <f t="shared" si="6"/>
        <v>2.2685477720750692E-13</v>
      </c>
      <c r="AY110" s="45">
        <f t="shared" si="6"/>
        <v>2.3807167681110198E-13</v>
      </c>
      <c r="AZ110" s="45">
        <f t="shared" si="6"/>
        <v>2.4946736395125495E-13</v>
      </c>
      <c r="BA110" s="45">
        <f t="shared" si="6"/>
        <v>2.610318683297288E-13</v>
      </c>
      <c r="BB110" s="45">
        <f t="shared" si="6"/>
        <v>2.7275483238823615E-13</v>
      </c>
      <c r="BC110" s="45">
        <f t="shared" si="6"/>
        <v>2.846254975987486E-13</v>
      </c>
      <c r="BD110" s="45">
        <f t="shared" si="6"/>
        <v>2.9663268984691244E-13</v>
      </c>
      <c r="BE110" s="45">
        <f t="shared" si="6"/>
        <v>3.0876480362140392E-13</v>
      </c>
      <c r="BF110" s="45">
        <f t="shared" si="6"/>
        <v>3.210097850433901E-13</v>
      </c>
      <c r="BG110" s="45">
        <f t="shared" si="6"/>
        <v>3.3335511377914961E-13</v>
      </c>
      <c r="BH110" s="45">
        <f t="shared" si="6"/>
        <v>3.4578778341889101E-13</v>
      </c>
      <c r="BI110" s="45">
        <f t="shared" si="6"/>
        <v>3.5829428036748212E-13</v>
      </c>
      <c r="BJ110" s="45">
        <f t="shared" si="6"/>
        <v>3.7086056112410841E-13</v>
      </c>
      <c r="BK110" s="45">
        <f t="shared" si="6"/>
        <v>3.8347202768854216E-13</v>
      </c>
      <c r="BL110" s="45">
        <f t="shared" si="6"/>
        <v>3.9611350110281055E-13</v>
      </c>
      <c r="BM110" s="45">
        <f t="shared" si="6"/>
        <v>4.0876919248685459E-13</v>
      </c>
      <c r="BN110" s="45">
        <f t="shared" si="6"/>
        <v>4.2142267181819642E-13</v>
      </c>
      <c r="BO110" s="45">
        <f t="shared" si="6"/>
        <v>4.3405683413403564E-13</v>
      </c>
      <c r="BP110" s="45">
        <f t="shared" si="6"/>
        <v>4.4665386235972678E-13</v>
      </c>
      <c r="BQ110" s="45">
        <f t="shared" si="6"/>
        <v>4.5919518705993371E-13</v>
      </c>
      <c r="BR110" s="45">
        <f t="shared" si="6"/>
        <v>4.7166144231764979E-13</v>
      </c>
      <c r="BS110" s="45">
        <f t="shared" si="6"/>
        <v>4.8403241738912501E-13</v>
      </c>
      <c r="BT110" s="45">
        <f t="shared" si="6"/>
        <v>4.9628700377752371E-13</v>
      </c>
      <c r="BU110" s="45">
        <f t="shared" si="6"/>
        <v>5.0840313685629468E-13</v>
      </c>
      <c r="BV110" s="45">
        <f t="shared" si="6"/>
        <v>5.2035773156151097E-13</v>
      </c>
      <c r="BW110" s="45">
        <f t="shared" si="6"/>
        <v>5.3212661117716578E-13</v>
      </c>
      <c r="BX110" s="45">
        <f t="shared" si="6"/>
        <v>5.4368442861532493E-13</v>
      </c>
      <c r="BY110" s="45">
        <f t="shared" ref="BY110:DH110" si="7">+$L$97*BX108*(BY106+BX106)/2</f>
        <v>5.5500457866237879E-13</v>
      </c>
      <c r="BZ110" s="45">
        <f t="shared" si="7"/>
        <v>5.6605910020474962E-13</v>
      </c>
      <c r="CA110" s="45">
        <f t="shared" si="7"/>
        <v>5.768185669860388E-13</v>
      </c>
      <c r="CB110" s="45">
        <f t="shared" si="7"/>
        <v>5.8725196481178742E-13</v>
      </c>
      <c r="CC110" s="45">
        <f t="shared" si="7"/>
        <v>5.9732655327212563E-13</v>
      </c>
      <c r="CD110" s="45">
        <f t="shared" si="7"/>
        <v>6.070077094950208E-13</v>
      </c>
      <c r="CE110" s="45">
        <f t="shared" si="7"/>
        <v>6.1625875077799409E-13</v>
      </c>
      <c r="CF110" s="45">
        <f t="shared" si="7"/>
        <v>6.2504073228747174E-13</v>
      </c>
      <c r="CG110" s="45">
        <f t="shared" si="7"/>
        <v>6.333122155032832E-13</v>
      </c>
      <c r="CH110" s="45">
        <f t="shared" si="7"/>
        <v>6.4102900165799688E-13</v>
      </c>
      <c r="CI110" s="45">
        <f t="shared" si="7"/>
        <v>6.4814382350970972E-13</v>
      </c>
      <c r="CJ110" s="45">
        <f t="shared" si="7"/>
        <v>6.5460598682651047E-13</v>
      </c>
      <c r="CK110" s="45">
        <f t="shared" si="7"/>
        <v>6.6036095068345967E-13</v>
      </c>
      <c r="CL110" s="45">
        <f t="shared" si="7"/>
        <v>6.653498333782833E-13</v>
      </c>
      <c r="CM110" s="45">
        <f t="shared" si="7"/>
        <v>6.6950882628618757E-13</v>
      </c>
      <c r="CN110" s="45">
        <f t="shared" si="7"/>
        <v>6.7276849337893276E-13</v>
      </c>
      <c r="CO110" s="45">
        <f t="shared" si="7"/>
        <v>6.7505292734026956E-13</v>
      </c>
      <c r="CP110" s="45">
        <f t="shared" si="7"/>
        <v>6.762787233246428E-13</v>
      </c>
      <c r="CQ110" s="45">
        <f t="shared" si="7"/>
        <v>6.7635371883570444E-13</v>
      </c>
      <c r="CR110" s="45">
        <f t="shared" si="7"/>
        <v>6.7517542935017984E-13</v>
      </c>
      <c r="CS110" s="45">
        <f t="shared" si="7"/>
        <v>6.7262908278048427E-13</v>
      </c>
      <c r="CT110" s="45">
        <f t="shared" si="7"/>
        <v>6.6858511623521189E-13</v>
      </c>
      <c r="CU110" s="45">
        <f t="shared" si="7"/>
        <v>6.6289593976171335E-13</v>
      </c>
      <c r="CV110" s="45">
        <f t="shared" si="7"/>
        <v>6.5539168079630068E-13</v>
      </c>
      <c r="CW110" s="45">
        <f t="shared" si="7"/>
        <v>6.4587447873975697E-13</v>
      </c>
      <c r="CX110" s="45">
        <f t="shared" si="7"/>
        <v>6.3411066440993862E-13</v>
      </c>
      <c r="CY110" s="45">
        <f t="shared" si="7"/>
        <v>6.1981976059789944E-13</v>
      </c>
      <c r="CZ110" s="45">
        <f t="shared" si="7"/>
        <v>6.0265853653004222E-13</v>
      </c>
      <c r="DA110" s="45">
        <f t="shared" si="7"/>
        <v>5.8219704396023301E-13</v>
      </c>
      <c r="DB110" s="45">
        <f t="shared" si="7"/>
        <v>5.5788099211598842E-13</v>
      </c>
      <c r="DC110" s="45">
        <f t="shared" si="7"/>
        <v>5.2896937593316571E-13</v>
      </c>
      <c r="DD110" s="45">
        <f t="shared" si="7"/>
        <v>4.9442364986216398E-13</v>
      </c>
      <c r="DE110" s="45">
        <f t="shared" si="7"/>
        <v>4.5269178552076438E-13</v>
      </c>
      <c r="DF110" s="45">
        <f t="shared" si="7"/>
        <v>4.0122936092124278E-13</v>
      </c>
      <c r="DG110" s="45">
        <f t="shared" si="7"/>
        <v>3.3520429440537951E-13</v>
      </c>
      <c r="DH110" s="45">
        <f t="shared" si="7"/>
        <v>2.4247223320665035E-13</v>
      </c>
    </row>
    <row r="111" spans="3:112" x14ac:dyDescent="0.25">
      <c r="C111" s="46"/>
      <c r="D111" s="44"/>
      <c r="K111" s="6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</row>
    <row r="112" spans="3:112" x14ac:dyDescent="0.25">
      <c r="C112" s="46"/>
      <c r="D112" s="44"/>
      <c r="K112" s="6" t="s">
        <v>54</v>
      </c>
      <c r="L112" s="45">
        <v>0</v>
      </c>
      <c r="M112" s="45">
        <f t="shared" ref="M112:BX112" si="8">+$L$97*M108*(M106+L106)/2</f>
        <v>8.6801222351230166E-17</v>
      </c>
      <c r="N112" s="45">
        <f t="shared" si="8"/>
        <v>4.3394097169434245E-16</v>
      </c>
      <c r="O112" s="45">
        <f t="shared" si="8"/>
        <v>1.1279643055119008E-15</v>
      </c>
      <c r="P112" s="45">
        <f t="shared" si="8"/>
        <v>2.1684020957914408E-15</v>
      </c>
      <c r="Q112" s="45">
        <f t="shared" si="8"/>
        <v>3.5545762259824112E-15</v>
      </c>
      <c r="R112" s="45">
        <f t="shared" si="8"/>
        <v>5.2855990670373026E-15</v>
      </c>
      <c r="S112" s="45">
        <f t="shared" si="8"/>
        <v>7.3603728214670813E-15</v>
      </c>
      <c r="T112" s="45">
        <f t="shared" si="8"/>
        <v>9.7775886226457391E-15</v>
      </c>
      <c r="U112" s="45">
        <f t="shared" si="8"/>
        <v>1.2535725525595918E-14</v>
      </c>
      <c r="V112" s="45">
        <f t="shared" si="8"/>
        <v>1.5633049413715447E-14</v>
      </c>
      <c r="W112" s="45">
        <f t="shared" si="8"/>
        <v>1.9067611596729498E-14</v>
      </c>
      <c r="X112" s="45">
        <f t="shared" si="8"/>
        <v>2.283724723466826E-14</v>
      </c>
      <c r="Y112" s="45">
        <f t="shared" si="8"/>
        <v>2.6939573721124342E-14</v>
      </c>
      <c r="Z112" s="45">
        <f t="shared" si="8"/>
        <v>3.137198885465918E-14</v>
      </c>
      <c r="AA112" s="45">
        <f t="shared" si="8"/>
        <v>3.6131668545857247E-14</v>
      </c>
      <c r="AB112" s="45">
        <f t="shared" si="8"/>
        <v>4.1215564741639285E-14</v>
      </c>
      <c r="AC112" s="45">
        <f t="shared" si="8"/>
        <v>4.6620402953769095E-14</v>
      </c>
      <c r="AD112" s="45">
        <f t="shared" si="8"/>
        <v>5.234267946779986E-14</v>
      </c>
      <c r="AE112" s="45">
        <f t="shared" si="8"/>
        <v>5.8378658525252357E-14</v>
      </c>
      <c r="AF112" s="45">
        <f t="shared" si="8"/>
        <v>6.4724369140990626E-14</v>
      </c>
      <c r="AG112" s="45">
        <f t="shared" si="8"/>
        <v>7.1375601764619637E-14</v>
      </c>
      <c r="AH112" s="45">
        <f t="shared" si="8"/>
        <v>7.8327904692453234E-14</v>
      </c>
      <c r="AI112" s="45">
        <f t="shared" si="8"/>
        <v>8.5576580163876447E-14</v>
      </c>
      <c r="AJ112" s="45">
        <f t="shared" si="8"/>
        <v>9.3116680183669718E-14</v>
      </c>
      <c r="AK112" s="45">
        <f t="shared" si="8"/>
        <v>1.009430021365791E-13</v>
      </c>
      <c r="AL112" s="45">
        <f t="shared" si="8"/>
        <v>1.0905008401614645E-13</v>
      </c>
      <c r="AM112" s="45">
        <f t="shared" si="8"/>
        <v>1.1743219933231453E-13</v>
      </c>
      <c r="AN112" s="45">
        <f t="shared" si="8"/>
        <v>1.2608335175912091E-13</v>
      </c>
      <c r="AO112" s="45">
        <f t="shared" si="8"/>
        <v>1.3499726934104864E-13</v>
      </c>
      <c r="AP112" s="45">
        <f t="shared" si="8"/>
        <v>1.4416739834335796E-13</v>
      </c>
      <c r="AQ112" s="45">
        <f t="shared" si="8"/>
        <v>1.535868966687673E-13</v>
      </c>
      <c r="AR112" s="45">
        <f t="shared" si="8"/>
        <v>1.6324862694605876E-13</v>
      </c>
      <c r="AS112" s="45">
        <f t="shared" si="8"/>
        <v>1.7314514899696553E-13</v>
      </c>
      <c r="AT112" s="45">
        <f t="shared" si="8"/>
        <v>1.8326871186232367E-13</v>
      </c>
      <c r="AU112" s="45">
        <f t="shared" si="8"/>
        <v>1.9361124545546349E-13</v>
      </c>
      <c r="AV112" s="45">
        <f t="shared" si="8"/>
        <v>2.0416435143779889E-13</v>
      </c>
      <c r="AW112" s="45">
        <f t="shared" si="8"/>
        <v>2.1491929351253245E-13</v>
      </c>
      <c r="AX112" s="45">
        <f t="shared" si="8"/>
        <v>2.2586698719255832E-13</v>
      </c>
      <c r="AY112" s="45">
        <f t="shared" si="8"/>
        <v>2.3699798878353228E-13</v>
      </c>
      <c r="AZ112" s="45">
        <f t="shared" si="8"/>
        <v>2.4830248352856995E-13</v>
      </c>
      <c r="BA112" s="45">
        <f t="shared" si="8"/>
        <v>2.597702731087087E-13</v>
      </c>
      <c r="BB112" s="45">
        <f t="shared" si="8"/>
        <v>2.7139076207244078E-13</v>
      </c>
      <c r="BC112" s="45">
        <f t="shared" si="8"/>
        <v>2.8315294337563528E-13</v>
      </c>
      <c r="BD112" s="45">
        <f t="shared" si="8"/>
        <v>2.9504538294573676E-13</v>
      </c>
      <c r="BE112" s="45">
        <f t="shared" si="8"/>
        <v>3.0705620297628554E-13</v>
      </c>
      <c r="BF112" s="45">
        <f t="shared" si="8"/>
        <v>3.1917306397649967E-13</v>
      </c>
      <c r="BG112" s="45">
        <f t="shared" si="8"/>
        <v>3.3138314560803112E-13</v>
      </c>
      <c r="BH112" s="45">
        <f t="shared" si="8"/>
        <v>3.4367312588210636E-13</v>
      </c>
      <c r="BI112" s="45">
        <f t="shared" si="8"/>
        <v>3.5602915874875538E-13</v>
      </c>
      <c r="BJ112" s="45">
        <f t="shared" si="8"/>
        <v>3.6843684993997517E-13</v>
      </c>
      <c r="BK112" s="45">
        <f t="shared" si="8"/>
        <v>3.8088123078789093E-13</v>
      </c>
      <c r="BL112" s="45">
        <f t="shared" si="8"/>
        <v>3.9334673000561993E-13</v>
      </c>
      <c r="BM112" s="45">
        <f t="shared" si="8"/>
        <v>4.0581714276946579E-13</v>
      </c>
      <c r="BN112" s="45">
        <f t="shared" si="8"/>
        <v>4.1827559732284458E-13</v>
      </c>
      <c r="BO112" s="45">
        <f t="shared" si="8"/>
        <v>4.3070451874974868E-13</v>
      </c>
      <c r="BP112" s="45">
        <f t="shared" si="8"/>
        <v>4.4308558908958094E-13</v>
      </c>
      <c r="BQ112" s="45">
        <f t="shared" si="8"/>
        <v>4.5539970404318067E-13</v>
      </c>
      <c r="BR112" s="45">
        <f t="shared" si="8"/>
        <v>4.6762692542907676E-13</v>
      </c>
      <c r="BS112" s="45">
        <f t="shared" si="8"/>
        <v>4.7974642897962813E-13</v>
      </c>
      <c r="BT112" s="45">
        <f t="shared" si="8"/>
        <v>4.9173644705025056E-13</v>
      </c>
      <c r="BU112" s="45">
        <f t="shared" si="8"/>
        <v>5.0357420529411651E-13</v>
      </c>
      <c r="BV112" s="45">
        <f t="shared" si="8"/>
        <v>5.1523585272349677E-13</v>
      </c>
      <c r="BW112" s="45">
        <f t="shared" si="8"/>
        <v>5.2669638406816234E-13</v>
      </c>
      <c r="BX112" s="45">
        <f t="shared" si="8"/>
        <v>5.3792955369107412E-13</v>
      </c>
      <c r="BY112" s="45">
        <f t="shared" ref="BY112:DH112" si="9">+$L$97*BY108*(BY106+BX106)/2</f>
        <v>5.4890777936975815E-13</v>
      </c>
      <c r="BZ112" s="45">
        <f t="shared" si="9"/>
        <v>5.5960203475125916E-13</v>
      </c>
      <c r="CA112" s="45">
        <f t="shared" si="9"/>
        <v>5.69981728784533E-13</v>
      </c>
      <c r="CB112" s="45">
        <f t="shared" si="9"/>
        <v>5.8001456974649089E-13</v>
      </c>
      <c r="CC112" s="45">
        <f t="shared" si="9"/>
        <v>5.896664115559255E-13</v>
      </c>
      <c r="CD112" s="45">
        <f t="shared" si="9"/>
        <v>5.9890107942287084E-13</v>
      </c>
      <c r="CE112" s="45">
        <f t="shared" si="9"/>
        <v>6.0768017110201687E-13</v>
      </c>
      <c r="CF112" s="45">
        <f t="shared" si="9"/>
        <v>6.1596282921076346E-13</v>
      </c>
      <c r="CG112" s="45">
        <f t="shared" si="9"/>
        <v>6.2370547936139479E-13</v>
      </c>
      <c r="CH112" s="45">
        <f t="shared" si="9"/>
        <v>6.3086152717733119E-13</v>
      </c>
      <c r="CI112" s="45">
        <f t="shared" si="9"/>
        <v>6.3738100600542902E-13</v>
      </c>
      <c r="CJ112" s="45">
        <f t="shared" si="9"/>
        <v>6.4321016472174254E-13</v>
      </c>
      <c r="CK112" s="45">
        <f t="shared" si="9"/>
        <v>6.4829098213214826E-13</v>
      </c>
      <c r="CL112" s="45">
        <f t="shared" si="9"/>
        <v>6.525605913135559E-13</v>
      </c>
      <c r="CM112" s="45">
        <f t="shared" si="9"/>
        <v>6.5595059158452243E-13</v>
      </c>
      <c r="CN112" s="45">
        <f t="shared" si="9"/>
        <v>6.5838621952640798E-13</v>
      </c>
      <c r="CO112" s="45">
        <f t="shared" si="9"/>
        <v>6.5978534130216779E-13</v>
      </c>
      <c r="CP112" s="45">
        <f t="shared" si="9"/>
        <v>6.6005721519084875E-13</v>
      </c>
      <c r="CQ112" s="45">
        <f t="shared" si="9"/>
        <v>6.5910095557257355E-13</v>
      </c>
      <c r="CR112" s="45">
        <f t="shared" si="9"/>
        <v>6.5680360306791035E-13</v>
      </c>
      <c r="CS112" s="45">
        <f t="shared" si="9"/>
        <v>6.5303766717207087E-13</v>
      </c>
      <c r="CT112" s="45">
        <f t="shared" si="9"/>
        <v>6.4765794946413935E-13</v>
      </c>
      <c r="CU112" s="45">
        <f t="shared" si="9"/>
        <v>6.4049736653980566E-13</v>
      </c>
      <c r="CV112" s="45">
        <f t="shared" si="9"/>
        <v>6.3136135059293817E-13</v>
      </c>
      <c r="CW112" s="45">
        <f t="shared" si="9"/>
        <v>6.2002017458718812E-13</v>
      </c>
      <c r="CX112" s="45">
        <f t="shared" si="9"/>
        <v>6.0619815883534788E-13</v>
      </c>
      <c r="CY112" s="45">
        <f t="shared" si="9"/>
        <v>5.8955802568932028E-13</v>
      </c>
      <c r="CZ112" s="45">
        <f t="shared" si="9"/>
        <v>5.6967738882676606E-13</v>
      </c>
      <c r="DA112" s="45">
        <f t="shared" si="9"/>
        <v>5.4601184304244217E-13</v>
      </c>
      <c r="DB112" s="45">
        <f t="shared" si="9"/>
        <v>5.1783378325695594E-13</v>
      </c>
      <c r="DC112" s="45">
        <f t="shared" si="9"/>
        <v>4.841237041033839E-13</v>
      </c>
      <c r="DD112" s="45">
        <f t="shared" si="9"/>
        <v>4.4335841900000594E-13</v>
      </c>
      <c r="DE112" s="45">
        <f t="shared" si="9"/>
        <v>3.9304142257924753E-13</v>
      </c>
      <c r="DF112" s="45">
        <f t="shared" si="9"/>
        <v>3.2843282703034557E-13</v>
      </c>
      <c r="DG112" s="45">
        <f t="shared" si="9"/>
        <v>2.3762302437594259E-13</v>
      </c>
      <c r="DH112" s="45">
        <f t="shared" si="9"/>
        <v>0</v>
      </c>
    </row>
    <row r="113" spans="3:112" x14ac:dyDescent="0.25">
      <c r="C113" s="46"/>
      <c r="D113" s="44"/>
      <c r="K113" s="6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</row>
    <row r="114" spans="3:112" x14ac:dyDescent="0.25">
      <c r="C114" s="46"/>
      <c r="D114" s="44"/>
      <c r="K114" s="42" t="s">
        <v>55</v>
      </c>
      <c r="L114" s="45">
        <v>0</v>
      </c>
      <c r="M114" s="45">
        <f>+(M106+L106)/2</f>
        <v>3.4722225095151771E-10</v>
      </c>
      <c r="N114" s="45">
        <f>+(N106+M106)/2</f>
        <v>1.7361111437352861E-9</v>
      </c>
      <c r="O114" s="45">
        <f t="shared" ref="O114:BZ114" si="10">+(O106+N106)/2</f>
        <v>4.5138889293028228E-9</v>
      </c>
      <c r="P114" s="45">
        <f t="shared" si="10"/>
        <v>8.6805556076541279E-9</v>
      </c>
      <c r="Q114" s="45">
        <f t="shared" si="10"/>
        <v>1.4236111178789201E-8</v>
      </c>
      <c r="R114" s="45">
        <f t="shared" si="10"/>
        <v>2.1180555642708043E-8</v>
      </c>
      <c r="S114" s="45">
        <f t="shared" si="10"/>
        <v>2.9513889110432956E-8</v>
      </c>
      <c r="T114" s="45">
        <f t="shared" si="10"/>
        <v>3.9236111581963939E-8</v>
      </c>
      <c r="U114" s="45">
        <f t="shared" si="10"/>
        <v>5.0347222946278691E-8</v>
      </c>
      <c r="V114" s="45">
        <f t="shared" si="10"/>
        <v>6.2847223314399514E-8</v>
      </c>
      <c r="W114" s="45">
        <f t="shared" si="10"/>
        <v>7.673611279734871E-8</v>
      </c>
      <c r="X114" s="45">
        <f t="shared" si="10"/>
        <v>9.2013891284103977E-8</v>
      </c>
      <c r="Y114" s="45">
        <f t="shared" si="10"/>
        <v>1.0868055877466531E-7</v>
      </c>
      <c r="Z114" s="45">
        <f t="shared" si="10"/>
        <v>1.2673611560209963E-7</v>
      </c>
      <c r="AA114" s="45">
        <f t="shared" si="10"/>
        <v>1.4618056154436232E-7</v>
      </c>
      <c r="AB114" s="45">
        <f t="shared" si="10"/>
        <v>1.6701389660145338E-7</v>
      </c>
      <c r="AC114" s="45">
        <f t="shared" si="10"/>
        <v>1.8923612099541742E-7</v>
      </c>
      <c r="AD114" s="45">
        <f t="shared" si="10"/>
        <v>2.1284723472625444E-7</v>
      </c>
      <c r="AE114" s="45">
        <f t="shared" si="10"/>
        <v>2.3784723790498674E-7</v>
      </c>
      <c r="AF114" s="45">
        <f t="shared" si="10"/>
        <v>2.6423613053161432E-7</v>
      </c>
      <c r="AG114" s="45">
        <f t="shared" si="10"/>
        <v>2.9201391260613718E-7</v>
      </c>
      <c r="AH114" s="45">
        <f t="shared" si="10"/>
        <v>3.2118058423957763E-7</v>
      </c>
      <c r="AI114" s="45">
        <f t="shared" si="10"/>
        <v>3.5173614554295796E-7</v>
      </c>
      <c r="AJ114" s="45">
        <f t="shared" si="10"/>
        <v>3.8368059651627817E-7</v>
      </c>
      <c r="AK114" s="45">
        <f t="shared" si="10"/>
        <v>4.1701393727056058E-7</v>
      </c>
      <c r="AL114" s="45">
        <f t="shared" si="10"/>
        <v>4.5173616791682747E-7</v>
      </c>
      <c r="AM114" s="45">
        <f t="shared" si="10"/>
        <v>4.8784728845507885E-7</v>
      </c>
      <c r="AN114" s="45">
        <f t="shared" si="10"/>
        <v>5.2534729899633703E-7</v>
      </c>
      <c r="AO114" s="45">
        <f t="shared" si="10"/>
        <v>5.642361996516243E-7</v>
      </c>
      <c r="AP114" s="45">
        <f t="shared" si="10"/>
        <v>6.0451399053196297E-7</v>
      </c>
      <c r="AQ114" s="45">
        <f t="shared" si="10"/>
        <v>6.4618067163735304E-7</v>
      </c>
      <c r="AR114" s="45">
        <f t="shared" si="10"/>
        <v>6.8923624318983912E-7</v>
      </c>
      <c r="AS114" s="45">
        <f t="shared" si="10"/>
        <v>7.3368070530044349E-7</v>
      </c>
      <c r="AT114" s="45">
        <f t="shared" si="10"/>
        <v>7.7951405785814387E-7</v>
      </c>
      <c r="AU114" s="45">
        <f t="shared" si="10"/>
        <v>8.2673630108498486E-7</v>
      </c>
      <c r="AV114" s="45">
        <f t="shared" si="10"/>
        <v>8.7534743520301106E-7</v>
      </c>
      <c r="AW114" s="45">
        <f t="shared" si="10"/>
        <v>9.2534746021222247E-7</v>
      </c>
      <c r="AX114" s="45">
        <f t="shared" si="10"/>
        <v>9.767363762236414E-7</v>
      </c>
      <c r="AY114" s="45">
        <f t="shared" si="10"/>
        <v>1.0295141834593124E-6</v>
      </c>
      <c r="AZ114" s="45">
        <f t="shared" si="10"/>
        <v>1.0836808819192356E-6</v>
      </c>
      <c r="BA114" s="45">
        <f t="shared" si="10"/>
        <v>1.1392364718254555E-6</v>
      </c>
      <c r="BB114" s="45">
        <f t="shared" si="10"/>
        <v>1.1961809532889944E-6</v>
      </c>
      <c r="BC114" s="45">
        <f t="shared" si="10"/>
        <v>1.2545143263098524E-6</v>
      </c>
      <c r="BD114" s="45">
        <f t="shared" si="10"/>
        <v>1.314236591110074E-6</v>
      </c>
      <c r="BE114" s="45">
        <f t="shared" si="10"/>
        <v>1.3753477479117038E-6</v>
      </c>
      <c r="BF114" s="45">
        <f t="shared" si="10"/>
        <v>1.4378477967147418E-6</v>
      </c>
      <c r="BG114" s="45">
        <f t="shared" si="10"/>
        <v>1.5017367377412327E-6</v>
      </c>
      <c r="BH114" s="45">
        <f t="shared" si="10"/>
        <v>1.5670145712132211E-6</v>
      </c>
      <c r="BI114" s="45">
        <f t="shared" si="10"/>
        <v>1.6336812972417292E-6</v>
      </c>
      <c r="BJ114" s="45">
        <f t="shared" si="10"/>
        <v>1.7017369159377793E-6</v>
      </c>
      <c r="BK114" s="45">
        <f t="shared" si="10"/>
        <v>1.7711814273013715E-6</v>
      </c>
      <c r="BL114" s="45">
        <f t="shared" si="10"/>
        <v>1.842014831776595E-6</v>
      </c>
      <c r="BM114" s="45">
        <f t="shared" si="10"/>
        <v>1.914237129474472E-6</v>
      </c>
      <c r="BN114" s="45">
        <f t="shared" si="10"/>
        <v>1.9878483202839803E-6</v>
      </c>
      <c r="BO114" s="45">
        <f t="shared" si="10"/>
        <v>2.062848404649209E-6</v>
      </c>
      <c r="BP114" s="45">
        <f t="shared" si="10"/>
        <v>2.1392373826811806E-6</v>
      </c>
      <c r="BQ114" s="45">
        <f t="shared" si="10"/>
        <v>2.2170152546019395E-6</v>
      </c>
      <c r="BR114" s="45">
        <f t="shared" si="10"/>
        <v>2.2961820206335304E-6</v>
      </c>
      <c r="BS114" s="45">
        <f t="shared" si="10"/>
        <v>2.3767376807759533E-6</v>
      </c>
      <c r="BT114" s="45">
        <f t="shared" si="10"/>
        <v>2.4586822352512527E-6</v>
      </c>
      <c r="BU114" s="45">
        <f t="shared" si="10"/>
        <v>2.5420156842814734E-6</v>
      </c>
      <c r="BV114" s="45">
        <f t="shared" si="10"/>
        <v>2.6267380281996822E-6</v>
      </c>
      <c r="BW114" s="45">
        <f t="shared" si="10"/>
        <v>2.712849267005879E-6</v>
      </c>
      <c r="BX114" s="45">
        <f t="shared" si="10"/>
        <v>2.8003494010331309E-6</v>
      </c>
      <c r="BY114" s="45">
        <f t="shared" si="10"/>
        <v>2.8892384305034824E-6</v>
      </c>
      <c r="BZ114" s="45">
        <f t="shared" si="10"/>
        <v>2.9795163554169335E-6</v>
      </c>
      <c r="CA114" s="45">
        <f t="shared" ref="CA114:DH114" si="11">+(CA106+BZ106)/2</f>
        <v>3.0711831761065511E-6</v>
      </c>
      <c r="CB114" s="45">
        <f t="shared" si="11"/>
        <v>3.1642388929054022E-6</v>
      </c>
      <c r="CC114" s="45">
        <f t="shared" si="11"/>
        <v>3.2586835059245089E-6</v>
      </c>
      <c r="CD114" s="45">
        <f t="shared" si="11"/>
        <v>3.3545170152748938E-6</v>
      </c>
      <c r="CE114" s="45">
        <f t="shared" si="11"/>
        <v>3.4517394212896235E-6</v>
      </c>
      <c r="CF114" s="45">
        <f t="shared" si="11"/>
        <v>3.5503507241907428E-6</v>
      </c>
      <c r="CG114" s="45">
        <f t="shared" si="11"/>
        <v>3.6503509243113186E-6</v>
      </c>
      <c r="CH114" s="45">
        <f t="shared" si="11"/>
        <v>3.7517400217623731E-6</v>
      </c>
      <c r="CI114" s="45">
        <f t="shared" si="11"/>
        <v>3.8545180166549287E-6</v>
      </c>
      <c r="CJ114" s="45">
        <f t="shared" si="11"/>
        <v>3.9586849094330745E-6</v>
      </c>
      <c r="CK114" s="45">
        <f t="shared" si="11"/>
        <v>4.0642407002078329E-6</v>
      </c>
      <c r="CL114" s="45">
        <f t="shared" si="11"/>
        <v>4.1711853893122708E-6</v>
      </c>
      <c r="CM114" s="45">
        <f t="shared" si="11"/>
        <v>4.2795189770794551E-6</v>
      </c>
      <c r="CN114" s="45">
        <f t="shared" si="11"/>
        <v>4.3892414635093857E-6</v>
      </c>
      <c r="CO114" s="45">
        <f t="shared" si="11"/>
        <v>4.5003528489351297E-6</v>
      </c>
      <c r="CP114" s="45">
        <f t="shared" si="11"/>
        <v>4.6128531336897538E-6</v>
      </c>
      <c r="CQ114" s="45">
        <f t="shared" si="11"/>
        <v>4.7267423181063251E-6</v>
      </c>
      <c r="CR114" s="45">
        <f t="shared" si="11"/>
        <v>4.8420204022958657E-6</v>
      </c>
      <c r="CS114" s="45">
        <f t="shared" si="11"/>
        <v>4.9586873865914427E-6</v>
      </c>
      <c r="CT114" s="45">
        <f t="shared" si="11"/>
        <v>5.0767432713261229E-6</v>
      </c>
      <c r="CU114" s="45">
        <f t="shared" si="11"/>
        <v>5.1961880566109286E-6</v>
      </c>
      <c r="CV114" s="45">
        <f t="shared" si="11"/>
        <v>5.3170217428899491E-6</v>
      </c>
      <c r="CW114" s="45">
        <f t="shared" si="11"/>
        <v>5.4392443303852289E-6</v>
      </c>
      <c r="CX114" s="45">
        <f t="shared" si="11"/>
        <v>5.5628558192077904E-6</v>
      </c>
      <c r="CY114" s="45">
        <f t="shared" si="11"/>
        <v>5.6878562098017227E-6</v>
      </c>
      <c r="CZ114" s="45">
        <f t="shared" si="11"/>
        <v>5.8142455026111151E-6</v>
      </c>
      <c r="DA114" s="45">
        <f t="shared" si="11"/>
        <v>5.9420236977469898E-6</v>
      </c>
      <c r="DB114" s="45">
        <f t="shared" si="11"/>
        <v>6.0711907954313915E-6</v>
      </c>
      <c r="DC114" s="45">
        <f t="shared" si="11"/>
        <v>6.2017467961084094E-6</v>
      </c>
      <c r="DD114" s="45">
        <f t="shared" si="11"/>
        <v>6.3336917000000881E-6</v>
      </c>
      <c r="DE114" s="45">
        <f t="shared" si="11"/>
        <v>6.4670255074394944E-6</v>
      </c>
      <c r="DF114" s="45">
        <f t="shared" si="11"/>
        <v>6.6017482187596954E-6</v>
      </c>
      <c r="DG114" s="45">
        <f t="shared" si="11"/>
        <v>6.7378598342937579E-6</v>
      </c>
      <c r="DH114" s="45">
        <f t="shared" si="11"/>
        <v>6.8753603542637265E-6</v>
      </c>
    </row>
    <row r="115" spans="3:112" x14ac:dyDescent="0.25">
      <c r="C115" s="46"/>
      <c r="D115" s="46"/>
      <c r="K115" s="6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</row>
    <row r="116" spans="3:112" x14ac:dyDescent="0.25">
      <c r="C116" s="46"/>
      <c r="D116" s="46"/>
      <c r="K116" s="42" t="s">
        <v>53</v>
      </c>
      <c r="L116" s="45">
        <v>0</v>
      </c>
      <c r="M116" s="45">
        <f>+IF($L$99&gt;M114,M110,M110*$L$99/M114)</f>
        <v>8.6805562737879438E-17</v>
      </c>
      <c r="N116" s="45">
        <f t="shared" ref="N116:BY116" si="12">+IF($L$99&gt;N114,N110,N110*$L$99/N114)</f>
        <v>4.34006084001963E-16</v>
      </c>
      <c r="O116" s="45">
        <f t="shared" si="12"/>
        <v>1.1282465153052809E-15</v>
      </c>
      <c r="P116" s="45">
        <f t="shared" si="12"/>
        <v>2.1691621195821746E-15</v>
      </c>
      <c r="Q116" s="45">
        <f t="shared" si="12"/>
        <v>3.5561794326606253E-15</v>
      </c>
      <c r="R116" s="45">
        <f t="shared" si="12"/>
        <v>5.2885158450322638E-15</v>
      </c>
      <c r="S116" s="45">
        <f t="shared" si="12"/>
        <v>7.365179052819297E-15</v>
      </c>
      <c r="T116" s="45">
        <f t="shared" si="12"/>
        <v>9.7849662654540179E-15</v>
      </c>
      <c r="U116" s="45">
        <f t="shared" si="12"/>
        <v>1.2546463306716453E-14</v>
      </c>
      <c r="V116" s="45">
        <f t="shared" si="12"/>
        <v>1.5648043634020854E-14</v>
      </c>
      <c r="W116" s="45">
        <f t="shared" si="12"/>
        <v>1.9087867051439622E-14</v>
      </c>
      <c r="X116" s="45">
        <f t="shared" si="12"/>
        <v>2.2863878251722011E-14</v>
      </c>
      <c r="Y116" s="45">
        <f t="shared" si="12"/>
        <v>2.6973805321150494E-14</v>
      </c>
      <c r="Z116" s="45">
        <f t="shared" si="12"/>
        <v>3.1415158036412243E-14</v>
      </c>
      <c r="AA116" s="45">
        <f t="shared" si="12"/>
        <v>3.6185225701059591E-14</v>
      </c>
      <c r="AB116" s="45">
        <f t="shared" si="12"/>
        <v>4.1281075204547383E-14</v>
      </c>
      <c r="AC116" s="45">
        <f t="shared" si="12"/>
        <v>4.6699548690581469E-14</v>
      </c>
      <c r="AD116" s="45">
        <f t="shared" si="12"/>
        <v>5.2437260911587565E-14</v>
      </c>
      <c r="AE116" s="45">
        <f t="shared" si="12"/>
        <v>5.849059656318203E-14</v>
      </c>
      <c r="AF116" s="45">
        <f t="shared" si="12"/>
        <v>6.4855707260730404E-14</v>
      </c>
      <c r="AG116" s="45">
        <f t="shared" si="12"/>
        <v>7.1528508367871654E-14</v>
      </c>
      <c r="AH116" s="45">
        <f t="shared" si="12"/>
        <v>7.8504675584180244E-14</v>
      </c>
      <c r="AI116" s="45">
        <f t="shared" si="12"/>
        <v>8.5779641226472105E-14</v>
      </c>
      <c r="AJ116" s="45">
        <f t="shared" si="12"/>
        <v>9.3348590246290594E-14</v>
      </c>
      <c r="AK116" s="45">
        <f t="shared" si="12"/>
        <v>1.0120645605102482E-13</v>
      </c>
      <c r="AL116" s="45">
        <f t="shared" si="12"/>
        <v>1.0934791595133937E-13</v>
      </c>
      <c r="AM116" s="45">
        <f t="shared" si="12"/>
        <v>1.1776738630073692E-13</v>
      </c>
      <c r="AN116" s="45">
        <f t="shared" si="12"/>
        <v>1.2645901739005273E-13</v>
      </c>
      <c r="AO116" s="45">
        <f t="shared" si="12"/>
        <v>1.3541668791638984E-13</v>
      </c>
      <c r="AP116" s="45">
        <f t="shared" si="12"/>
        <v>1.4463399911360261E-13</v>
      </c>
      <c r="AQ116" s="45">
        <f t="shared" si="12"/>
        <v>1.5410426846820054E-13</v>
      </c>
      <c r="AR116" s="45">
        <f t="shared" si="12"/>
        <v>1.6382052312851631E-13</v>
      </c>
      <c r="AS116" s="45">
        <f t="shared" si="12"/>
        <v>1.7377549271465688E-13</v>
      </c>
      <c r="AT116" s="45">
        <f t="shared" si="12"/>
        <v>1.8396160171311508E-13</v>
      </c>
      <c r="AU116" s="45">
        <f t="shared" si="12"/>
        <v>1.9437096152695695E-13</v>
      </c>
      <c r="AV116" s="45">
        <f t="shared" si="12"/>
        <v>2.049953617779741E-13</v>
      </c>
      <c r="AW116" s="45">
        <f t="shared" si="12"/>
        <v>2.1582626106058983E-13</v>
      </c>
      <c r="AX116" s="45">
        <f t="shared" si="12"/>
        <v>2.2685477720750692E-13</v>
      </c>
      <c r="AY116" s="45">
        <f t="shared" si="12"/>
        <v>2.3807167681110198E-13</v>
      </c>
      <c r="AZ116" s="45">
        <f t="shared" si="12"/>
        <v>2.4946736395125495E-13</v>
      </c>
      <c r="BA116" s="45">
        <f t="shared" si="12"/>
        <v>2.610318683297288E-13</v>
      </c>
      <c r="BB116" s="45">
        <f t="shared" si="12"/>
        <v>2.7275483238823615E-13</v>
      </c>
      <c r="BC116" s="45">
        <f t="shared" si="12"/>
        <v>2.846254975987486E-13</v>
      </c>
      <c r="BD116" s="45">
        <f t="shared" si="12"/>
        <v>2.9663268984691244E-13</v>
      </c>
      <c r="BE116" s="45">
        <f t="shared" si="12"/>
        <v>3.0876480362140392E-13</v>
      </c>
      <c r="BF116" s="45">
        <f t="shared" si="12"/>
        <v>3.210097850433901E-13</v>
      </c>
      <c r="BG116" s="45">
        <f t="shared" si="12"/>
        <v>3.3335511377914961E-13</v>
      </c>
      <c r="BH116" s="45">
        <f t="shared" si="12"/>
        <v>3.4578778341889101E-13</v>
      </c>
      <c r="BI116" s="45">
        <f t="shared" si="12"/>
        <v>3.5829428036748212E-13</v>
      </c>
      <c r="BJ116" s="45">
        <f t="shared" si="12"/>
        <v>3.7086056112410841E-13</v>
      </c>
      <c r="BK116" s="45">
        <f t="shared" si="12"/>
        <v>3.8347202768854216E-13</v>
      </c>
      <c r="BL116" s="45">
        <f t="shared" si="12"/>
        <v>3.9611350110281055E-13</v>
      </c>
      <c r="BM116" s="45">
        <f t="shared" si="12"/>
        <v>4.0876919248685459E-13</v>
      </c>
      <c r="BN116" s="45">
        <f t="shared" si="12"/>
        <v>4.2142267181819642E-13</v>
      </c>
      <c r="BO116" s="45">
        <f t="shared" si="12"/>
        <v>4.3405683413403564E-13</v>
      </c>
      <c r="BP116" s="45">
        <f t="shared" si="12"/>
        <v>4.4665386235972678E-13</v>
      </c>
      <c r="BQ116" s="45">
        <f t="shared" si="12"/>
        <v>4.5919518705993371E-13</v>
      </c>
      <c r="BR116" s="45">
        <f t="shared" si="12"/>
        <v>4.7166144231764979E-13</v>
      </c>
      <c r="BS116" s="45">
        <f t="shared" si="12"/>
        <v>4.8403241738912501E-13</v>
      </c>
      <c r="BT116" s="45">
        <f t="shared" si="12"/>
        <v>4.9628700377752371E-13</v>
      </c>
      <c r="BU116" s="45">
        <f t="shared" si="12"/>
        <v>5.0840313685629468E-13</v>
      </c>
      <c r="BV116" s="45">
        <f t="shared" si="12"/>
        <v>5.2035773156151097E-13</v>
      </c>
      <c r="BW116" s="45">
        <f t="shared" si="12"/>
        <v>5.3212661117716578E-13</v>
      </c>
      <c r="BX116" s="45">
        <f t="shared" si="12"/>
        <v>5.4368442861532493E-13</v>
      </c>
      <c r="BY116" s="45">
        <f t="shared" si="12"/>
        <v>5.5500457866237879E-13</v>
      </c>
      <c r="BZ116" s="45">
        <f t="shared" ref="BZ116:DH116" si="13">+IF($L$99&gt;BZ114,BZ110,BZ110*$L$99/BZ114)</f>
        <v>5.6605910020474962E-13</v>
      </c>
      <c r="CA116" s="45">
        <f t="shared" si="13"/>
        <v>5.768185669860388E-13</v>
      </c>
      <c r="CB116" s="45">
        <f t="shared" si="13"/>
        <v>5.8725196481178742E-13</v>
      </c>
      <c r="CC116" s="45">
        <f t="shared" si="13"/>
        <v>5.9732655327212563E-13</v>
      </c>
      <c r="CD116" s="45">
        <f t="shared" si="13"/>
        <v>6.070077094950208E-13</v>
      </c>
      <c r="CE116" s="45">
        <f t="shared" si="13"/>
        <v>6.1625875077799409E-13</v>
      </c>
      <c r="CF116" s="45">
        <f t="shared" si="13"/>
        <v>6.2504073228747174E-13</v>
      </c>
      <c r="CG116" s="45">
        <f t="shared" si="13"/>
        <v>6.333122155032832E-13</v>
      </c>
      <c r="CH116" s="45">
        <f t="shared" si="13"/>
        <v>6.4102900165799688E-13</v>
      </c>
      <c r="CI116" s="45">
        <f t="shared" si="13"/>
        <v>6.4814382350970972E-13</v>
      </c>
      <c r="CJ116" s="45">
        <f t="shared" si="13"/>
        <v>6.5460598682651047E-13</v>
      </c>
      <c r="CK116" s="45">
        <f t="shared" si="13"/>
        <v>6.6036095068345967E-13</v>
      </c>
      <c r="CL116" s="45">
        <f t="shared" si="13"/>
        <v>6.653498333782833E-13</v>
      </c>
      <c r="CM116" s="45">
        <f t="shared" si="13"/>
        <v>6.6950882628618757E-13</v>
      </c>
      <c r="CN116" s="45">
        <f t="shared" si="13"/>
        <v>6.7276849337893276E-13</v>
      </c>
      <c r="CO116" s="45">
        <f t="shared" si="13"/>
        <v>6.7505292734026956E-13</v>
      </c>
      <c r="CP116" s="45">
        <f t="shared" si="13"/>
        <v>6.762787233246428E-13</v>
      </c>
      <c r="CQ116" s="45">
        <f t="shared" si="13"/>
        <v>6.7635371883570444E-13</v>
      </c>
      <c r="CR116" s="45">
        <f t="shared" si="13"/>
        <v>6.7517542935017984E-13</v>
      </c>
      <c r="CS116" s="45">
        <f t="shared" si="13"/>
        <v>6.7262908278048427E-13</v>
      </c>
      <c r="CT116" s="45">
        <f t="shared" si="13"/>
        <v>6.6858511623521189E-13</v>
      </c>
      <c r="CU116" s="45">
        <f t="shared" si="13"/>
        <v>6.6289593976171335E-13</v>
      </c>
      <c r="CV116" s="45">
        <f t="shared" si="13"/>
        <v>6.5539168079630068E-13</v>
      </c>
      <c r="CW116" s="45">
        <f t="shared" si="13"/>
        <v>6.4587447873975697E-13</v>
      </c>
      <c r="CX116" s="45">
        <f t="shared" si="13"/>
        <v>6.3411066440993862E-13</v>
      </c>
      <c r="CY116" s="45">
        <f t="shared" si="13"/>
        <v>6.1981976059789944E-13</v>
      </c>
      <c r="CZ116" s="45">
        <f t="shared" si="13"/>
        <v>6.0265853653004222E-13</v>
      </c>
      <c r="DA116" s="45">
        <f t="shared" si="13"/>
        <v>5.8219704396023301E-13</v>
      </c>
      <c r="DB116" s="45">
        <f t="shared" si="13"/>
        <v>5.5788099211598842E-13</v>
      </c>
      <c r="DC116" s="45">
        <f t="shared" si="13"/>
        <v>5.2896937593316571E-13</v>
      </c>
      <c r="DD116" s="45">
        <f t="shared" si="13"/>
        <v>4.9442364986216398E-13</v>
      </c>
      <c r="DE116" s="45">
        <f t="shared" si="13"/>
        <v>4.5269178552076438E-13</v>
      </c>
      <c r="DF116" s="45">
        <f t="shared" si="13"/>
        <v>4.0122936092124278E-13</v>
      </c>
      <c r="DG116" s="45">
        <f t="shared" si="13"/>
        <v>3.3520429440537951E-13</v>
      </c>
      <c r="DH116" s="45">
        <f t="shared" si="13"/>
        <v>2.4247223320665035E-13</v>
      </c>
    </row>
    <row r="117" spans="3:112" x14ac:dyDescent="0.25">
      <c r="C117" s="46"/>
      <c r="D117" s="46"/>
      <c r="K117" s="6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</row>
    <row r="118" spans="3:112" x14ac:dyDescent="0.25">
      <c r="C118" s="46"/>
      <c r="D118" s="46"/>
      <c r="K118" s="6" t="s">
        <v>54</v>
      </c>
      <c r="L118" s="45">
        <v>0</v>
      </c>
      <c r="M118" s="45">
        <f>+IF($L$99&gt;M114,M112,M112*$L$99/M114)</f>
        <v>8.6801222351230166E-17</v>
      </c>
      <c r="N118" s="45">
        <f t="shared" ref="N118:BY118" si="14">+IF($L$99&gt;N114,N112,N112*$L$99/N114)</f>
        <v>4.3394097169434245E-16</v>
      </c>
      <c r="O118" s="45">
        <f t="shared" si="14"/>
        <v>1.1279643055119008E-15</v>
      </c>
      <c r="P118" s="45">
        <f t="shared" si="14"/>
        <v>2.1684020957914408E-15</v>
      </c>
      <c r="Q118" s="45">
        <f t="shared" si="14"/>
        <v>3.5545762259824112E-15</v>
      </c>
      <c r="R118" s="45">
        <f t="shared" si="14"/>
        <v>5.2855990670373026E-15</v>
      </c>
      <c r="S118" s="45">
        <f t="shared" si="14"/>
        <v>7.3603728214670813E-15</v>
      </c>
      <c r="T118" s="45">
        <f t="shared" si="14"/>
        <v>9.7775886226457391E-15</v>
      </c>
      <c r="U118" s="45">
        <f t="shared" si="14"/>
        <v>1.2535725525595918E-14</v>
      </c>
      <c r="V118" s="45">
        <f t="shared" si="14"/>
        <v>1.5633049413715447E-14</v>
      </c>
      <c r="W118" s="45">
        <f t="shared" si="14"/>
        <v>1.9067611596729498E-14</v>
      </c>
      <c r="X118" s="45">
        <f t="shared" si="14"/>
        <v>2.283724723466826E-14</v>
      </c>
      <c r="Y118" s="45">
        <f t="shared" si="14"/>
        <v>2.6939573721124342E-14</v>
      </c>
      <c r="Z118" s="45">
        <f t="shared" si="14"/>
        <v>3.137198885465918E-14</v>
      </c>
      <c r="AA118" s="45">
        <f t="shared" si="14"/>
        <v>3.6131668545857247E-14</v>
      </c>
      <c r="AB118" s="45">
        <f t="shared" si="14"/>
        <v>4.1215564741639285E-14</v>
      </c>
      <c r="AC118" s="45">
        <f t="shared" si="14"/>
        <v>4.6620402953769095E-14</v>
      </c>
      <c r="AD118" s="45">
        <f t="shared" si="14"/>
        <v>5.234267946779986E-14</v>
      </c>
      <c r="AE118" s="45">
        <f t="shared" si="14"/>
        <v>5.8378658525252357E-14</v>
      </c>
      <c r="AF118" s="45">
        <f t="shared" si="14"/>
        <v>6.4724369140990626E-14</v>
      </c>
      <c r="AG118" s="45">
        <f t="shared" si="14"/>
        <v>7.1375601764619637E-14</v>
      </c>
      <c r="AH118" s="45">
        <f t="shared" si="14"/>
        <v>7.8327904692453234E-14</v>
      </c>
      <c r="AI118" s="45">
        <f t="shared" si="14"/>
        <v>8.5576580163876447E-14</v>
      </c>
      <c r="AJ118" s="45">
        <f t="shared" si="14"/>
        <v>9.3116680183669718E-14</v>
      </c>
      <c r="AK118" s="45">
        <f t="shared" si="14"/>
        <v>1.009430021365791E-13</v>
      </c>
      <c r="AL118" s="45">
        <f t="shared" si="14"/>
        <v>1.0905008401614645E-13</v>
      </c>
      <c r="AM118" s="45">
        <f t="shared" si="14"/>
        <v>1.1743219933231453E-13</v>
      </c>
      <c r="AN118" s="45">
        <f t="shared" si="14"/>
        <v>1.2608335175912091E-13</v>
      </c>
      <c r="AO118" s="45">
        <f t="shared" si="14"/>
        <v>1.3499726934104864E-13</v>
      </c>
      <c r="AP118" s="45">
        <f t="shared" si="14"/>
        <v>1.4416739834335796E-13</v>
      </c>
      <c r="AQ118" s="45">
        <f t="shared" si="14"/>
        <v>1.535868966687673E-13</v>
      </c>
      <c r="AR118" s="45">
        <f t="shared" si="14"/>
        <v>1.6324862694605876E-13</v>
      </c>
      <c r="AS118" s="45">
        <f t="shared" si="14"/>
        <v>1.7314514899696553E-13</v>
      </c>
      <c r="AT118" s="45">
        <f t="shared" si="14"/>
        <v>1.8326871186232367E-13</v>
      </c>
      <c r="AU118" s="45">
        <f t="shared" si="14"/>
        <v>1.9361124545546349E-13</v>
      </c>
      <c r="AV118" s="45">
        <f t="shared" si="14"/>
        <v>2.0416435143779889E-13</v>
      </c>
      <c r="AW118" s="45">
        <f t="shared" si="14"/>
        <v>2.1491929351253245E-13</v>
      </c>
      <c r="AX118" s="45">
        <f t="shared" si="14"/>
        <v>2.2586698719255832E-13</v>
      </c>
      <c r="AY118" s="45">
        <f t="shared" si="14"/>
        <v>2.3699798878353228E-13</v>
      </c>
      <c r="AZ118" s="45">
        <f t="shared" si="14"/>
        <v>2.4830248352856995E-13</v>
      </c>
      <c r="BA118" s="45">
        <f t="shared" si="14"/>
        <v>2.597702731087087E-13</v>
      </c>
      <c r="BB118" s="45">
        <f t="shared" si="14"/>
        <v>2.7139076207244078E-13</v>
      </c>
      <c r="BC118" s="45">
        <f t="shared" si="14"/>
        <v>2.8315294337563528E-13</v>
      </c>
      <c r="BD118" s="45">
        <f t="shared" si="14"/>
        <v>2.9504538294573676E-13</v>
      </c>
      <c r="BE118" s="45">
        <f t="shared" si="14"/>
        <v>3.0705620297628554E-13</v>
      </c>
      <c r="BF118" s="45">
        <f t="shared" si="14"/>
        <v>3.1917306397649967E-13</v>
      </c>
      <c r="BG118" s="45">
        <f t="shared" si="14"/>
        <v>3.3138314560803112E-13</v>
      </c>
      <c r="BH118" s="45">
        <f t="shared" si="14"/>
        <v>3.4367312588210636E-13</v>
      </c>
      <c r="BI118" s="45">
        <f t="shared" si="14"/>
        <v>3.5602915874875538E-13</v>
      </c>
      <c r="BJ118" s="45">
        <f t="shared" si="14"/>
        <v>3.6843684993997517E-13</v>
      </c>
      <c r="BK118" s="45">
        <f t="shared" si="14"/>
        <v>3.8088123078789093E-13</v>
      </c>
      <c r="BL118" s="45">
        <f t="shared" si="14"/>
        <v>3.9334673000561993E-13</v>
      </c>
      <c r="BM118" s="45">
        <f t="shared" si="14"/>
        <v>4.0581714276946579E-13</v>
      </c>
      <c r="BN118" s="45">
        <f t="shared" si="14"/>
        <v>4.1827559732284458E-13</v>
      </c>
      <c r="BO118" s="45">
        <f t="shared" si="14"/>
        <v>4.3070451874974868E-13</v>
      </c>
      <c r="BP118" s="45">
        <f t="shared" si="14"/>
        <v>4.4308558908958094E-13</v>
      </c>
      <c r="BQ118" s="45">
        <f t="shared" si="14"/>
        <v>4.5539970404318067E-13</v>
      </c>
      <c r="BR118" s="45">
        <f t="shared" si="14"/>
        <v>4.6762692542907676E-13</v>
      </c>
      <c r="BS118" s="45">
        <f t="shared" si="14"/>
        <v>4.7974642897962813E-13</v>
      </c>
      <c r="BT118" s="45">
        <f t="shared" si="14"/>
        <v>4.9173644705025056E-13</v>
      </c>
      <c r="BU118" s="45">
        <f t="shared" si="14"/>
        <v>5.0357420529411651E-13</v>
      </c>
      <c r="BV118" s="45">
        <f t="shared" si="14"/>
        <v>5.1523585272349677E-13</v>
      </c>
      <c r="BW118" s="45">
        <f t="shared" si="14"/>
        <v>5.2669638406816234E-13</v>
      </c>
      <c r="BX118" s="45">
        <f t="shared" si="14"/>
        <v>5.3792955369107412E-13</v>
      </c>
      <c r="BY118" s="45">
        <f t="shared" si="14"/>
        <v>5.4890777936975815E-13</v>
      </c>
      <c r="BZ118" s="45">
        <f t="shared" ref="BZ118:DH118" si="15">+IF($L$99&gt;BZ114,BZ112,BZ112*$L$99/BZ114)</f>
        <v>5.5960203475125916E-13</v>
      </c>
      <c r="CA118" s="45">
        <f t="shared" si="15"/>
        <v>5.69981728784533E-13</v>
      </c>
      <c r="CB118" s="45">
        <f t="shared" si="15"/>
        <v>5.8001456974649089E-13</v>
      </c>
      <c r="CC118" s="45">
        <f t="shared" si="15"/>
        <v>5.896664115559255E-13</v>
      </c>
      <c r="CD118" s="45">
        <f t="shared" si="15"/>
        <v>5.9890107942287084E-13</v>
      </c>
      <c r="CE118" s="45">
        <f t="shared" si="15"/>
        <v>6.0768017110201687E-13</v>
      </c>
      <c r="CF118" s="45">
        <f t="shared" si="15"/>
        <v>6.1596282921076346E-13</v>
      </c>
      <c r="CG118" s="45">
        <f t="shared" si="15"/>
        <v>6.2370547936139479E-13</v>
      </c>
      <c r="CH118" s="45">
        <f t="shared" si="15"/>
        <v>6.3086152717733119E-13</v>
      </c>
      <c r="CI118" s="45">
        <f t="shared" si="15"/>
        <v>6.3738100600542902E-13</v>
      </c>
      <c r="CJ118" s="45">
        <f t="shared" si="15"/>
        <v>6.4321016472174254E-13</v>
      </c>
      <c r="CK118" s="45">
        <f t="shared" si="15"/>
        <v>6.4829098213214826E-13</v>
      </c>
      <c r="CL118" s="45">
        <f t="shared" si="15"/>
        <v>6.525605913135559E-13</v>
      </c>
      <c r="CM118" s="45">
        <f t="shared" si="15"/>
        <v>6.5595059158452243E-13</v>
      </c>
      <c r="CN118" s="45">
        <f t="shared" si="15"/>
        <v>6.5838621952640798E-13</v>
      </c>
      <c r="CO118" s="45">
        <f t="shared" si="15"/>
        <v>6.5978534130216779E-13</v>
      </c>
      <c r="CP118" s="45">
        <f t="shared" si="15"/>
        <v>6.6005721519084875E-13</v>
      </c>
      <c r="CQ118" s="45">
        <f t="shared" si="15"/>
        <v>6.5910095557257355E-13</v>
      </c>
      <c r="CR118" s="45">
        <f t="shared" si="15"/>
        <v>6.5680360306791035E-13</v>
      </c>
      <c r="CS118" s="45">
        <f t="shared" si="15"/>
        <v>6.5303766717207087E-13</v>
      </c>
      <c r="CT118" s="45">
        <f t="shared" si="15"/>
        <v>6.4765794946413935E-13</v>
      </c>
      <c r="CU118" s="45">
        <f t="shared" si="15"/>
        <v>6.4049736653980566E-13</v>
      </c>
      <c r="CV118" s="45">
        <f t="shared" si="15"/>
        <v>6.3136135059293817E-13</v>
      </c>
      <c r="CW118" s="45">
        <f t="shared" si="15"/>
        <v>6.2002017458718812E-13</v>
      </c>
      <c r="CX118" s="45">
        <f t="shared" si="15"/>
        <v>6.0619815883534788E-13</v>
      </c>
      <c r="CY118" s="45">
        <f t="shared" si="15"/>
        <v>5.8955802568932028E-13</v>
      </c>
      <c r="CZ118" s="45">
        <f t="shared" si="15"/>
        <v>5.6967738882676606E-13</v>
      </c>
      <c r="DA118" s="45">
        <f t="shared" si="15"/>
        <v>5.4601184304244217E-13</v>
      </c>
      <c r="DB118" s="45">
        <f t="shared" si="15"/>
        <v>5.1783378325695594E-13</v>
      </c>
      <c r="DC118" s="45">
        <f t="shared" si="15"/>
        <v>4.841237041033839E-13</v>
      </c>
      <c r="DD118" s="45">
        <f t="shared" si="15"/>
        <v>4.4335841900000594E-13</v>
      </c>
      <c r="DE118" s="45">
        <f t="shared" si="15"/>
        <v>3.9304142257924753E-13</v>
      </c>
      <c r="DF118" s="45">
        <f t="shared" si="15"/>
        <v>3.2843282703034557E-13</v>
      </c>
      <c r="DG118" s="45">
        <f t="shared" si="15"/>
        <v>2.3762302437594259E-13</v>
      </c>
      <c r="DH118" s="45">
        <f t="shared" si="15"/>
        <v>0</v>
      </c>
    </row>
    <row r="119" spans="3:112" x14ac:dyDescent="0.25">
      <c r="C119" s="46"/>
      <c r="D119" s="46"/>
      <c r="K119" s="6"/>
      <c r="L119" s="8"/>
      <c r="M119" s="8"/>
      <c r="N119" s="8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</row>
    <row r="120" spans="3:112" x14ac:dyDescent="0.25">
      <c r="C120" s="46"/>
      <c r="D120" s="46"/>
      <c r="K120" s="6"/>
      <c r="L120" s="8"/>
      <c r="M120" s="8"/>
      <c r="N120" s="8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</row>
    <row r="121" spans="3:112" x14ac:dyDescent="0.25">
      <c r="C121" s="46"/>
      <c r="D121" s="46"/>
      <c r="K121" s="6"/>
      <c r="L121" s="47" t="s">
        <v>56</v>
      </c>
      <c r="M121" s="8"/>
      <c r="N121" s="8"/>
      <c r="Q121" s="40" t="s">
        <v>57</v>
      </c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</row>
    <row r="122" spans="3:112" x14ac:dyDescent="0.25">
      <c r="C122" s="46"/>
      <c r="D122" s="46"/>
      <c r="K122" s="6"/>
      <c r="L122" s="8"/>
      <c r="M122" s="8"/>
      <c r="N122" s="8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</row>
    <row r="123" spans="3:112" ht="15.6" x14ac:dyDescent="0.25">
      <c r="C123" s="46"/>
      <c r="D123" s="46"/>
      <c r="K123" s="42" t="s">
        <v>58</v>
      </c>
      <c r="L123" s="23">
        <f>4*SUM(M110:DH110)</f>
        <v>1.3849053601412393E-10</v>
      </c>
      <c r="M123" s="14" t="s">
        <v>7</v>
      </c>
      <c r="N123" s="8"/>
      <c r="P123" s="42" t="s">
        <v>58</v>
      </c>
      <c r="Q123" s="23">
        <f>4*SUM(M116:DH116)</f>
        <v>1.3849053601412393E-10</v>
      </c>
      <c r="R123" s="14" t="s">
        <v>7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</row>
    <row r="124" spans="3:112" x14ac:dyDescent="0.25">
      <c r="C124" s="46"/>
      <c r="D124" s="46"/>
      <c r="K124" s="6"/>
      <c r="L124" s="23"/>
      <c r="M124" s="48"/>
      <c r="N124" s="8"/>
      <c r="P124" s="6"/>
      <c r="Q124" s="23"/>
      <c r="R124" s="48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</row>
    <row r="125" spans="3:112" ht="15.6" x14ac:dyDescent="0.25">
      <c r="C125" s="46"/>
      <c r="D125" s="46"/>
      <c r="K125" s="6" t="s">
        <v>59</v>
      </c>
      <c r="L125" s="23">
        <f>4*SUM(M112:DH112)</f>
        <v>1.3386474478322358E-10</v>
      </c>
      <c r="M125" s="14" t="s">
        <v>7</v>
      </c>
      <c r="N125" s="8"/>
      <c r="O125" s="49"/>
      <c r="P125" s="6" t="s">
        <v>59</v>
      </c>
      <c r="Q125" s="23">
        <f>4*SUM(M118:DH118)</f>
        <v>1.3386474478322358E-10</v>
      </c>
      <c r="R125" s="14" t="s">
        <v>7</v>
      </c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</row>
    <row r="126" spans="3:112" x14ac:dyDescent="0.25">
      <c r="C126" s="46"/>
      <c r="D126" s="46"/>
      <c r="K126" s="6"/>
      <c r="L126" s="23"/>
      <c r="M126" s="48"/>
      <c r="N126" s="8"/>
      <c r="P126" s="6"/>
      <c r="Q126" s="23"/>
      <c r="R126" s="48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</row>
    <row r="127" spans="3:112" ht="15.6" x14ac:dyDescent="0.25">
      <c r="C127" s="46"/>
      <c r="D127" s="46"/>
      <c r="K127" s="6" t="s">
        <v>60</v>
      </c>
      <c r="L127" s="23">
        <f>+(L123+L125)/2</f>
        <v>1.3617764039867375E-10</v>
      </c>
      <c r="M127" s="14" t="s">
        <v>7</v>
      </c>
      <c r="N127" s="8"/>
      <c r="P127" s="6" t="s">
        <v>60</v>
      </c>
      <c r="Q127" s="23">
        <f>+(Q123+Q125)/2</f>
        <v>1.3617764039867375E-10</v>
      </c>
      <c r="R127" s="14" t="s">
        <v>7</v>
      </c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</row>
    <row r="128" spans="3:112" x14ac:dyDescent="0.25">
      <c r="C128" s="46"/>
      <c r="D128" s="46"/>
      <c r="K128" s="6"/>
      <c r="L128" s="8"/>
      <c r="M128" s="8"/>
      <c r="N128" s="8"/>
      <c r="P128" s="6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</row>
    <row r="129" spans="3:62" x14ac:dyDescent="0.25">
      <c r="C129" s="46"/>
      <c r="D129" s="46"/>
      <c r="K129" s="6" t="s">
        <v>61</v>
      </c>
      <c r="L129" s="50">
        <f>+(L123-L127)/L123*100</f>
        <v>1.670074852778602</v>
      </c>
      <c r="M129" s="51" t="s">
        <v>10</v>
      </c>
      <c r="N129" s="8"/>
      <c r="P129" s="6" t="s">
        <v>61</v>
      </c>
      <c r="Q129" s="50">
        <f>+(Q123-Q127)/Q123*100</f>
        <v>1.670074852778602</v>
      </c>
      <c r="R129" s="51" t="s">
        <v>10</v>
      </c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</row>
    <row r="130" spans="3:62" x14ac:dyDescent="0.25">
      <c r="C130" s="46"/>
      <c r="D130" s="46"/>
      <c r="K130" s="6"/>
      <c r="L130" s="8"/>
      <c r="M130" s="5"/>
      <c r="N130" s="8"/>
      <c r="P130" s="6"/>
      <c r="Q130" s="50"/>
      <c r="R130" s="5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</row>
    <row r="131" spans="3:62" x14ac:dyDescent="0.25">
      <c r="K131" s="6" t="s">
        <v>62</v>
      </c>
      <c r="L131" s="50">
        <f>+(L127-L125)/L125*100</f>
        <v>1.7277854742080216</v>
      </c>
      <c r="M131" s="51" t="s">
        <v>10</v>
      </c>
      <c r="N131" s="8"/>
      <c r="P131" s="6" t="s">
        <v>62</v>
      </c>
      <c r="Q131" s="50">
        <f>+(Q127-Q125)/Q125*100</f>
        <v>1.7277854742080216</v>
      </c>
      <c r="R131" s="51" t="s">
        <v>10</v>
      </c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</row>
    <row r="132" spans="3:62" x14ac:dyDescent="0.25">
      <c r="K132" s="6"/>
      <c r="L132" s="8"/>
      <c r="M132" s="8"/>
      <c r="N132" s="8"/>
      <c r="Q132" s="50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</row>
    <row r="133" spans="3:62" x14ac:dyDescent="0.25">
      <c r="K133" s="6" t="s">
        <v>9</v>
      </c>
      <c r="L133" s="50">
        <f>+MAX(L129,L131)</f>
        <v>1.7277854742080216</v>
      </c>
      <c r="M133" s="5" t="s">
        <v>10</v>
      </c>
      <c r="N133" s="8"/>
      <c r="P133" s="6" t="s">
        <v>9</v>
      </c>
      <c r="Q133" s="50">
        <f>+MAX(Q129,Q131)</f>
        <v>1.7277854742080216</v>
      </c>
      <c r="R133" s="5" t="s">
        <v>10</v>
      </c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</row>
    <row r="134" spans="3:62" x14ac:dyDescent="0.25">
      <c r="K134" s="6"/>
      <c r="L134" s="8"/>
      <c r="M134" s="8"/>
      <c r="N134" s="8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</row>
    <row r="135" spans="3:62" x14ac:dyDescent="0.25">
      <c r="K135" s="6"/>
      <c r="L135" s="8"/>
      <c r="M135" s="8"/>
      <c r="N135" s="8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</row>
    <row r="136" spans="3:62" ht="15.6" x14ac:dyDescent="0.25">
      <c r="K136" s="42" t="s">
        <v>63</v>
      </c>
      <c r="L136" s="23">
        <f>+L123-L125</f>
        <v>4.6257912309003542E-12</v>
      </c>
      <c r="M136" s="14" t="s">
        <v>7</v>
      </c>
      <c r="N136" s="8"/>
      <c r="P136" s="42" t="s">
        <v>63</v>
      </c>
      <c r="Q136" s="23">
        <f>+Q123-Q125</f>
        <v>4.6257912309003542E-12</v>
      </c>
      <c r="R136" s="14" t="s">
        <v>7</v>
      </c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</row>
    <row r="137" spans="3:62" x14ac:dyDescent="0.25">
      <c r="K137" s="6"/>
      <c r="L137" s="8"/>
      <c r="M137" s="48"/>
      <c r="N137" s="8"/>
      <c r="P137" s="6"/>
      <c r="R137" s="48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</row>
    <row r="138" spans="3:62" ht="15.6" x14ac:dyDescent="0.25">
      <c r="K138" s="6" t="s">
        <v>64</v>
      </c>
      <c r="L138" s="23">
        <f>+L127-L125</f>
        <v>2.3128956154501771E-12</v>
      </c>
      <c r="M138" s="14" t="s">
        <v>7</v>
      </c>
      <c r="N138" s="8"/>
      <c r="P138" s="6" t="s">
        <v>64</v>
      </c>
      <c r="Q138" s="23">
        <f>+Q127-Q125</f>
        <v>2.3128956154501771E-12</v>
      </c>
      <c r="R138" s="14" t="s">
        <v>7</v>
      </c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</row>
    <row r="139" spans="3:62" x14ac:dyDescent="0.25">
      <c r="K139" s="6"/>
      <c r="L139" s="8"/>
      <c r="M139" s="8"/>
      <c r="N139" s="8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</row>
    <row r="140" spans="3:62" x14ac:dyDescent="0.25">
      <c r="K140" s="6"/>
      <c r="L140" s="8"/>
      <c r="M140" s="8"/>
      <c r="N140" s="8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</row>
    <row r="141" spans="3:62" x14ac:dyDescent="0.25">
      <c r="K141" s="6" t="s">
        <v>65</v>
      </c>
      <c r="L141" s="7">
        <f>+Q127/L127</f>
        <v>1</v>
      </c>
      <c r="M141" t="s">
        <v>22</v>
      </c>
      <c r="N141" s="8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</row>
    <row r="142" spans="3:62" x14ac:dyDescent="0.25">
      <c r="K142" s="6"/>
      <c r="L142" s="8"/>
      <c r="M142" s="8"/>
      <c r="N142" s="8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</row>
    <row r="143" spans="3:62" x14ac:dyDescent="0.25">
      <c r="K143" s="6" t="s">
        <v>66</v>
      </c>
      <c r="L143" s="50">
        <f>MAX(L133,Q133)</f>
        <v>1.7277854742080216</v>
      </c>
      <c r="M143" s="5" t="s">
        <v>10</v>
      </c>
      <c r="N143" s="8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</row>
    <row r="144" spans="3:62" x14ac:dyDescent="0.25">
      <c r="K144" s="6"/>
      <c r="L144" s="8"/>
      <c r="M144" s="8"/>
      <c r="N144" s="8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</row>
    <row r="145" spans="11:62" x14ac:dyDescent="0.25">
      <c r="K145" s="6"/>
      <c r="L145" s="8"/>
      <c r="M145" s="8"/>
      <c r="N145" s="8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</row>
    <row r="146" spans="11:62" x14ac:dyDescent="0.25">
      <c r="K146" s="6"/>
      <c r="L146" s="8"/>
      <c r="M146" s="8"/>
      <c r="N146" s="8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</row>
    <row r="147" spans="11:62" x14ac:dyDescent="0.25">
      <c r="K147" s="6"/>
      <c r="L147" s="8"/>
      <c r="M147" s="8"/>
      <c r="N147" s="8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</row>
    <row r="148" spans="11:62" x14ac:dyDescent="0.25">
      <c r="K148" s="6"/>
      <c r="L148" s="8"/>
      <c r="M148" s="8"/>
      <c r="N148" s="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</row>
    <row r="149" spans="11:62" x14ac:dyDescent="0.25">
      <c r="K149" s="6"/>
      <c r="L149" s="8"/>
      <c r="M149" s="8"/>
      <c r="N149" s="8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</row>
    <row r="150" spans="11:62" x14ac:dyDescent="0.25">
      <c r="K150" s="6"/>
      <c r="L150" s="8"/>
      <c r="M150" s="8"/>
      <c r="N150" s="8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</row>
    <row r="151" spans="11:62" x14ac:dyDescent="0.25">
      <c r="K151" s="6"/>
      <c r="L151" s="8"/>
      <c r="M151" s="8"/>
      <c r="N151" s="8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</row>
    <row r="152" spans="11:62" x14ac:dyDescent="0.25">
      <c r="K152" s="6"/>
      <c r="L152" s="8"/>
      <c r="M152" s="8"/>
      <c r="N152" s="8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</row>
    <row r="153" spans="11:62" x14ac:dyDescent="0.25">
      <c r="K153" s="6"/>
      <c r="L153" s="8"/>
      <c r="M153" s="8"/>
      <c r="N153" s="8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</row>
    <row r="154" spans="11:62" x14ac:dyDescent="0.25">
      <c r="K154" s="6"/>
      <c r="L154" s="8"/>
      <c r="M154" s="8"/>
      <c r="N154" s="8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</row>
    <row r="155" spans="11:62" x14ac:dyDescent="0.25">
      <c r="K155" s="6"/>
      <c r="L155" s="8"/>
      <c r="M155" s="8"/>
      <c r="N155" s="8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</row>
    <row r="156" spans="11:62" x14ac:dyDescent="0.25">
      <c r="K156" s="6"/>
      <c r="L156" s="8"/>
      <c r="M156" s="8"/>
      <c r="N156" s="8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</row>
    <row r="157" spans="11:62" x14ac:dyDescent="0.25">
      <c r="K157" s="6"/>
      <c r="L157" s="8"/>
      <c r="M157" s="8"/>
      <c r="N157" s="8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</row>
    <row r="158" spans="11:62" x14ac:dyDescent="0.25">
      <c r="K158" s="6"/>
      <c r="L158" s="8"/>
      <c r="M158" s="8"/>
      <c r="N158" s="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</row>
    <row r="159" spans="11:62" x14ac:dyDescent="0.25">
      <c r="K159" s="6"/>
      <c r="L159" s="8"/>
      <c r="M159" s="8"/>
      <c r="N159" s="8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</row>
    <row r="160" spans="11:62" x14ac:dyDescent="0.25">
      <c r="K160" s="6"/>
      <c r="L160" s="8"/>
      <c r="M160" s="8"/>
      <c r="N160" s="8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</row>
    <row r="161" spans="11:62" x14ac:dyDescent="0.25">
      <c r="K161" s="6"/>
      <c r="L161" s="8"/>
      <c r="M161" s="8"/>
      <c r="N161" s="8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</row>
    <row r="162" spans="11:62" x14ac:dyDescent="0.25">
      <c r="K162" s="6"/>
      <c r="L162" s="8"/>
      <c r="M162" s="8"/>
      <c r="N162" s="8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1:62" x14ac:dyDescent="0.25">
      <c r="K163" s="6"/>
      <c r="L163" s="8"/>
      <c r="M163" s="8"/>
      <c r="N163" s="8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1:62" x14ac:dyDescent="0.25">
      <c r="K164" s="6"/>
      <c r="L164" s="8"/>
      <c r="M164" s="8"/>
      <c r="N164" s="8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1:62" x14ac:dyDescent="0.25">
      <c r="K165" s="6"/>
      <c r="L165" s="8"/>
      <c r="M165" s="8"/>
      <c r="N165" s="8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1:62" x14ac:dyDescent="0.25">
      <c r="K166" s="6"/>
      <c r="L166" s="8"/>
      <c r="M166" s="8"/>
      <c r="N166" s="8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1:62" x14ac:dyDescent="0.25">
      <c r="K167" s="6"/>
      <c r="L167" s="8"/>
      <c r="M167" s="8"/>
      <c r="N167" s="8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1:62" x14ac:dyDescent="0.25">
      <c r="K168" s="6"/>
      <c r="L168" s="8"/>
      <c r="M168" s="8"/>
      <c r="N168" s="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1:62" x14ac:dyDescent="0.25">
      <c r="K169" s="6"/>
      <c r="L169" s="8"/>
      <c r="M169" s="8"/>
      <c r="N169" s="8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1:62" x14ac:dyDescent="0.25">
      <c r="K170" s="6"/>
      <c r="L170" s="8"/>
      <c r="M170" s="8"/>
      <c r="N170" s="8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1:62" x14ac:dyDescent="0.25">
      <c r="K171" s="6"/>
      <c r="L171" s="8"/>
      <c r="M171" s="8"/>
      <c r="N171" s="8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</sheetData>
  <sheetProtection password="C7E7" sheet="1" objects="1" scenarios="1"/>
  <mergeCells count="6">
    <mergeCell ref="B75:N75"/>
    <mergeCell ref="D2:H2"/>
    <mergeCell ref="C4:I4"/>
    <mergeCell ref="B26:D26"/>
    <mergeCell ref="H26:J26"/>
    <mergeCell ref="B43:J4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H171"/>
  <sheetViews>
    <sheetView topLeftCell="A22" zoomScaleNormal="100" workbookViewId="0">
      <selection activeCell="C32" sqref="C32"/>
    </sheetView>
  </sheetViews>
  <sheetFormatPr defaultColWidth="9.109375" defaultRowHeight="13.2" x14ac:dyDescent="0.25"/>
  <cols>
    <col min="1" max="9" width="9.109375" style="8"/>
    <col min="10" max="10" width="9.109375" style="6"/>
    <col min="11" max="11" width="9.109375" style="7"/>
    <col min="12" max="12" width="9.109375" style="5"/>
    <col min="13" max="13" width="9.109375" style="6"/>
    <col min="14" max="14" width="9.109375" style="7"/>
    <col min="15" max="16384" width="9.109375" style="8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/>
    </row>
    <row r="2" spans="1:14" ht="15.6" x14ac:dyDescent="0.3">
      <c r="A2" s="9"/>
      <c r="B2" s="10"/>
      <c r="C2" s="11"/>
      <c r="D2" s="81" t="s">
        <v>0</v>
      </c>
      <c r="E2" s="81"/>
      <c r="F2" s="81"/>
      <c r="G2" s="81"/>
      <c r="H2" s="81"/>
      <c r="I2" s="11"/>
      <c r="J2" s="12"/>
      <c r="K2" s="13"/>
      <c r="L2" s="14"/>
      <c r="M2" s="12"/>
      <c r="N2" s="15"/>
    </row>
    <row r="3" spans="1:14" ht="12" customHeight="1" x14ac:dyDescent="0.3">
      <c r="A3" s="9"/>
      <c r="B3" s="10"/>
      <c r="C3" s="11"/>
      <c r="D3" s="11"/>
      <c r="E3" s="11"/>
      <c r="F3" s="11"/>
      <c r="G3" s="11"/>
      <c r="H3" s="52"/>
      <c r="I3" s="11"/>
      <c r="J3" s="12"/>
      <c r="K3" s="13"/>
      <c r="L3" s="14"/>
      <c r="M3" s="12"/>
      <c r="N3" s="15"/>
    </row>
    <row r="4" spans="1:14" ht="15.6" x14ac:dyDescent="0.3">
      <c r="A4" s="9"/>
      <c r="B4" s="10"/>
      <c r="C4" s="81" t="s">
        <v>1</v>
      </c>
      <c r="D4" s="81"/>
      <c r="E4" s="81"/>
      <c r="F4" s="81"/>
      <c r="G4" s="81"/>
      <c r="H4" s="81"/>
      <c r="I4" s="81"/>
      <c r="J4" s="12"/>
      <c r="K4" s="13"/>
      <c r="L4" s="14"/>
      <c r="M4" s="12"/>
      <c r="N4" s="15"/>
    </row>
    <row r="5" spans="1:14" ht="12" customHeight="1" x14ac:dyDescent="0.3">
      <c r="A5" s="9"/>
      <c r="B5" s="10"/>
      <c r="C5" s="11"/>
      <c r="D5" s="11"/>
      <c r="E5" s="11"/>
      <c r="F5" s="52"/>
      <c r="G5" s="11"/>
      <c r="H5" s="52"/>
      <c r="I5" s="11"/>
      <c r="J5" s="12"/>
      <c r="K5" s="13"/>
      <c r="L5" s="14"/>
      <c r="M5" s="12"/>
      <c r="N5" s="15"/>
    </row>
    <row r="6" spans="1:14" x14ac:dyDescent="0.25">
      <c r="A6" s="9"/>
      <c r="B6" s="11"/>
      <c r="C6" s="11"/>
      <c r="D6" s="11"/>
      <c r="E6" s="11"/>
      <c r="F6" s="11"/>
      <c r="G6" s="11"/>
      <c r="H6" s="11"/>
      <c r="I6" s="11"/>
      <c r="J6" s="12"/>
      <c r="K6" s="13"/>
    </row>
    <row r="7" spans="1:14" x14ac:dyDescent="0.25">
      <c r="A7" s="9"/>
      <c r="B7" s="17"/>
      <c r="C7" s="17"/>
      <c r="D7" s="17"/>
      <c r="E7" s="17"/>
      <c r="F7" s="17"/>
      <c r="G7" s="17"/>
      <c r="H7" s="17"/>
      <c r="I7" s="17"/>
      <c r="J7" s="18"/>
      <c r="K7" s="13"/>
    </row>
    <row r="8" spans="1:14" x14ac:dyDescent="0.25">
      <c r="A8" s="9"/>
      <c r="B8" s="17"/>
      <c r="C8" s="17"/>
      <c r="D8" s="17"/>
      <c r="E8" s="17"/>
      <c r="F8" s="17"/>
      <c r="G8" s="17"/>
      <c r="H8" s="17"/>
      <c r="I8" s="17"/>
      <c r="J8" s="18"/>
      <c r="K8" s="13"/>
    </row>
    <row r="9" spans="1:14" x14ac:dyDescent="0.25">
      <c r="A9" s="9"/>
      <c r="B9" s="17"/>
      <c r="C9" s="17"/>
      <c r="D9" s="17"/>
      <c r="E9" s="17"/>
      <c r="F9" s="17"/>
      <c r="G9" s="17"/>
      <c r="H9" s="17"/>
      <c r="I9" s="17"/>
      <c r="J9" s="18"/>
      <c r="K9" s="13"/>
    </row>
    <row r="10" spans="1:14" x14ac:dyDescent="0.25">
      <c r="A10" s="9"/>
      <c r="B10" s="17"/>
      <c r="C10" s="17"/>
      <c r="D10" s="17"/>
      <c r="E10" s="17"/>
      <c r="F10" s="17"/>
      <c r="G10" s="17"/>
      <c r="H10" s="17"/>
      <c r="I10" s="17"/>
      <c r="J10" s="18"/>
      <c r="K10" s="13"/>
    </row>
    <row r="11" spans="1:14" x14ac:dyDescent="0.25">
      <c r="A11" s="9"/>
      <c r="B11" s="17"/>
      <c r="C11" s="17"/>
      <c r="D11" s="17"/>
      <c r="E11" s="17"/>
      <c r="F11" s="17"/>
      <c r="G11" s="17"/>
      <c r="H11" s="17"/>
      <c r="I11" s="17"/>
      <c r="J11" s="18"/>
      <c r="K11" s="13"/>
    </row>
    <row r="12" spans="1:14" x14ac:dyDescent="0.25">
      <c r="A12" s="9"/>
      <c r="B12" s="17"/>
      <c r="C12" s="17"/>
      <c r="D12" s="17"/>
      <c r="E12" s="17"/>
      <c r="F12" s="17"/>
      <c r="G12" s="17"/>
      <c r="H12" s="17"/>
      <c r="I12" s="17"/>
      <c r="J12" s="18"/>
      <c r="K12" s="13"/>
    </row>
    <row r="13" spans="1:14" x14ac:dyDescent="0.25">
      <c r="A13" s="9"/>
      <c r="B13" s="17"/>
      <c r="C13" s="17"/>
      <c r="D13" s="17"/>
      <c r="E13" s="17"/>
      <c r="F13" s="17"/>
      <c r="G13" s="17"/>
      <c r="H13" s="17"/>
      <c r="I13" s="17"/>
      <c r="J13" s="18"/>
      <c r="K13" s="13"/>
    </row>
    <row r="14" spans="1:14" x14ac:dyDescent="0.25">
      <c r="A14" s="9"/>
      <c r="B14" s="17"/>
      <c r="C14" s="17"/>
      <c r="D14" s="17"/>
      <c r="E14" s="17"/>
      <c r="F14" s="17"/>
      <c r="G14" s="17"/>
      <c r="H14" s="17"/>
      <c r="I14" s="17"/>
      <c r="J14" s="18"/>
      <c r="K14" s="13"/>
    </row>
    <row r="15" spans="1:14" x14ac:dyDescent="0.25">
      <c r="A15" s="9"/>
      <c r="B15" s="17"/>
      <c r="C15" s="17"/>
      <c r="D15" s="17"/>
      <c r="E15" s="17"/>
      <c r="F15" s="17"/>
      <c r="G15" s="17"/>
      <c r="H15" s="17"/>
      <c r="I15" s="17"/>
      <c r="J15" s="18"/>
      <c r="K15" s="13"/>
    </row>
    <row r="16" spans="1:14" x14ac:dyDescent="0.25">
      <c r="A16" s="9"/>
      <c r="B16" s="17"/>
      <c r="C16" s="17"/>
      <c r="D16" s="17"/>
      <c r="E16" s="17"/>
      <c r="F16" s="17"/>
      <c r="G16" s="17"/>
      <c r="H16" s="17"/>
      <c r="I16" s="17"/>
      <c r="J16" s="18"/>
      <c r="K16" s="13"/>
    </row>
    <row r="17" spans="1:11" x14ac:dyDescent="0.25">
      <c r="A17" s="9"/>
      <c r="B17" s="17"/>
      <c r="C17" s="17"/>
      <c r="D17" s="17"/>
      <c r="E17" s="17"/>
      <c r="F17" s="17"/>
      <c r="G17" s="17"/>
      <c r="H17" s="17"/>
      <c r="I17" s="17"/>
      <c r="J17" s="18"/>
      <c r="K17" s="13"/>
    </row>
    <row r="18" spans="1:11" x14ac:dyDescent="0.25">
      <c r="A18" s="9"/>
      <c r="B18" s="17"/>
      <c r="C18" s="17"/>
      <c r="D18" s="17"/>
      <c r="E18" s="17"/>
      <c r="F18" s="17"/>
      <c r="G18" s="17"/>
      <c r="H18" s="17"/>
      <c r="I18" s="17"/>
      <c r="J18" s="18"/>
      <c r="K18" s="13"/>
    </row>
    <row r="19" spans="1:11" x14ac:dyDescent="0.25">
      <c r="A19" s="9"/>
      <c r="B19" s="17"/>
      <c r="C19" s="17"/>
      <c r="D19" s="17"/>
      <c r="E19" s="17"/>
      <c r="F19" s="17"/>
      <c r="G19" s="17"/>
      <c r="H19" s="17"/>
      <c r="I19" s="17"/>
      <c r="J19" s="18"/>
      <c r="K19" s="13"/>
    </row>
    <row r="20" spans="1:11" x14ac:dyDescent="0.25">
      <c r="A20" s="9"/>
      <c r="B20" s="17"/>
      <c r="C20" s="17"/>
      <c r="D20" s="17"/>
      <c r="E20" s="17"/>
      <c r="F20" s="17"/>
      <c r="G20" s="17"/>
      <c r="H20" s="17"/>
      <c r="I20" s="17"/>
      <c r="J20" s="18"/>
      <c r="K20" s="13"/>
    </row>
    <row r="21" spans="1:11" x14ac:dyDescent="0.25">
      <c r="A21" s="9"/>
      <c r="B21" s="17"/>
      <c r="C21" s="17"/>
      <c r="D21" s="17"/>
      <c r="E21" s="17"/>
      <c r="F21" s="17"/>
      <c r="G21" s="17"/>
      <c r="H21" s="17"/>
      <c r="I21" s="17"/>
      <c r="J21" s="18"/>
      <c r="K21" s="13"/>
    </row>
    <row r="22" spans="1:11" x14ac:dyDescent="0.25">
      <c r="A22" s="9"/>
      <c r="B22" s="17"/>
      <c r="C22" s="17"/>
      <c r="D22" s="17"/>
      <c r="E22" s="17"/>
      <c r="F22" s="17"/>
      <c r="G22" s="17"/>
      <c r="H22" s="17"/>
      <c r="I22" s="17"/>
      <c r="J22" s="18"/>
      <c r="K22" s="13"/>
    </row>
    <row r="23" spans="1:11" x14ac:dyDescent="0.25">
      <c r="A23" s="9"/>
      <c r="B23" s="17"/>
      <c r="C23" s="17"/>
      <c r="D23" s="17"/>
      <c r="E23" s="17"/>
      <c r="F23" s="17"/>
      <c r="G23" s="17"/>
      <c r="H23" s="17"/>
      <c r="I23" s="17"/>
      <c r="J23" s="18"/>
      <c r="K23" s="13"/>
    </row>
    <row r="24" spans="1:11" x14ac:dyDescent="0.25">
      <c r="A24" s="9"/>
      <c r="B24" s="11"/>
      <c r="C24" s="11"/>
      <c r="D24" s="11"/>
      <c r="E24" s="11"/>
      <c r="F24" s="11"/>
      <c r="G24" s="11"/>
      <c r="H24" s="11"/>
      <c r="I24" s="11"/>
      <c r="J24" s="12"/>
      <c r="K24" s="13"/>
    </row>
    <row r="25" spans="1:11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2"/>
      <c r="K25" s="13"/>
    </row>
    <row r="26" spans="1:11" x14ac:dyDescent="0.25">
      <c r="A26" s="9"/>
      <c r="B26" s="78" t="s">
        <v>2</v>
      </c>
      <c r="C26" s="79"/>
      <c r="D26" s="80"/>
      <c r="E26" s="11"/>
      <c r="F26" s="11"/>
      <c r="G26" s="11"/>
      <c r="H26" s="78" t="s">
        <v>3</v>
      </c>
      <c r="I26" s="79"/>
      <c r="J26" s="80"/>
      <c r="K26" s="19"/>
    </row>
    <row r="27" spans="1:11" x14ac:dyDescent="0.25">
      <c r="A27" s="9"/>
      <c r="B27" s="11"/>
      <c r="C27" s="11"/>
      <c r="D27" s="11"/>
      <c r="E27" s="11"/>
      <c r="F27" s="11"/>
      <c r="G27" s="11"/>
      <c r="H27" s="14"/>
      <c r="I27" s="12"/>
      <c r="J27" s="20"/>
      <c r="K27" s="13"/>
    </row>
    <row r="28" spans="1:11" ht="15.6" x14ac:dyDescent="0.25">
      <c r="A28" s="9"/>
      <c r="B28" s="12" t="s">
        <v>4</v>
      </c>
      <c r="C28" s="21">
        <f>calculation!E13</f>
        <v>10.4</v>
      </c>
      <c r="D28" s="14" t="s">
        <v>5</v>
      </c>
      <c r="E28" s="11"/>
      <c r="F28" s="11"/>
      <c r="G28" s="11"/>
      <c r="H28" s="12" t="s">
        <v>6</v>
      </c>
      <c r="I28" s="15">
        <f>+D79+H81+L79+L87+L127</f>
        <v>118.07361920895283</v>
      </c>
      <c r="J28" s="14" t="s">
        <v>7</v>
      </c>
      <c r="K28" s="13"/>
    </row>
    <row r="29" spans="1:11" x14ac:dyDescent="0.25">
      <c r="A29" s="9"/>
      <c r="B29" s="12"/>
      <c r="C29" s="15"/>
      <c r="D29" s="14"/>
      <c r="E29" s="11"/>
      <c r="F29" s="11"/>
      <c r="G29" s="11"/>
      <c r="H29" s="12"/>
      <c r="I29" s="10"/>
      <c r="J29" s="11"/>
      <c r="K29" s="13"/>
    </row>
    <row r="30" spans="1:11" ht="12.75" customHeight="1" x14ac:dyDescent="0.25">
      <c r="A30" s="9"/>
      <c r="B30" s="12" t="s">
        <v>8</v>
      </c>
      <c r="C30" s="21">
        <f>calculation!E12</f>
        <v>3.6</v>
      </c>
      <c r="D30" s="14" t="s">
        <v>5</v>
      </c>
      <c r="E30" s="11"/>
      <c r="F30" s="11"/>
      <c r="G30" s="11"/>
      <c r="H30" s="22" t="s">
        <v>9</v>
      </c>
      <c r="I30" s="23">
        <f>+MAX(L136,L138)/I28*100</f>
        <v>3.9177178288353913E-12</v>
      </c>
      <c r="J30" s="24" t="s">
        <v>10</v>
      </c>
      <c r="K30" s="13"/>
    </row>
    <row r="31" spans="1:11" x14ac:dyDescent="0.25">
      <c r="A31" s="9"/>
      <c r="B31" s="12"/>
      <c r="C31" s="15"/>
      <c r="D31" s="14"/>
      <c r="E31" s="11"/>
      <c r="F31" s="11"/>
      <c r="G31" s="11"/>
      <c r="K31" s="13"/>
    </row>
    <row r="32" spans="1:11" x14ac:dyDescent="0.25">
      <c r="A32" s="9"/>
      <c r="B32" s="12" t="s">
        <v>11</v>
      </c>
      <c r="C32" s="21">
        <f>C30/4</f>
        <v>0.9</v>
      </c>
      <c r="D32" s="14" t="s">
        <v>5</v>
      </c>
      <c r="E32" s="11"/>
      <c r="F32" s="11"/>
      <c r="G32" s="11"/>
      <c r="K32" s="13"/>
    </row>
    <row r="33" spans="1:13" x14ac:dyDescent="0.25">
      <c r="A33" s="9"/>
      <c r="B33" s="14"/>
      <c r="C33" s="12"/>
      <c r="D33" s="15"/>
      <c r="E33" s="11"/>
      <c r="F33" s="11"/>
      <c r="G33" s="11"/>
      <c r="H33" s="11"/>
      <c r="I33" s="11"/>
      <c r="J33" s="12"/>
      <c r="K33" s="13"/>
    </row>
    <row r="34" spans="1:13" ht="15.6" x14ac:dyDescent="0.25">
      <c r="A34" s="9"/>
      <c r="B34" s="6" t="s">
        <v>12</v>
      </c>
      <c r="C34" s="21">
        <f>calculation!E17</f>
        <v>0.01</v>
      </c>
      <c r="D34" s="14" t="s">
        <v>5</v>
      </c>
      <c r="E34" s="11"/>
      <c r="F34" s="11"/>
      <c r="G34" s="11"/>
      <c r="H34" s="12" t="s">
        <v>13</v>
      </c>
      <c r="I34" s="25">
        <f>+D87+H87+L79+L87+Q127</f>
        <v>24.434256749369148</v>
      </c>
      <c r="J34" s="10" t="s">
        <v>14</v>
      </c>
      <c r="K34" s="13"/>
    </row>
    <row r="35" spans="1:13" x14ac:dyDescent="0.25">
      <c r="A35" s="9"/>
      <c r="B35" s="6"/>
      <c r="D35" s="14"/>
      <c r="E35" s="11"/>
      <c r="F35" s="11"/>
      <c r="G35" s="11"/>
      <c r="H35" s="11"/>
      <c r="I35" s="11"/>
      <c r="J35" s="12"/>
      <c r="K35" s="13"/>
    </row>
    <row r="36" spans="1:13" x14ac:dyDescent="0.25">
      <c r="A36" s="9"/>
      <c r="B36" s="6" t="s">
        <v>15</v>
      </c>
      <c r="C36" s="21">
        <f>calculation!E16</f>
        <v>0.01</v>
      </c>
      <c r="D36" s="14" t="s">
        <v>5</v>
      </c>
      <c r="E36" s="11"/>
      <c r="F36" s="11"/>
      <c r="G36" s="11"/>
      <c r="H36" s="22" t="s">
        <v>9</v>
      </c>
      <c r="I36" s="23">
        <f>+MAX(Q136,Q138)/I34*100</f>
        <v>1.8931581501941058E-11</v>
      </c>
      <c r="J36" s="24" t="s">
        <v>10</v>
      </c>
      <c r="K36" s="13"/>
    </row>
    <row r="37" spans="1:13" x14ac:dyDescent="0.25">
      <c r="A37" s="9"/>
      <c r="B37" s="12"/>
      <c r="C37" s="11"/>
      <c r="D37" s="14"/>
      <c r="E37" s="11"/>
      <c r="F37" s="11"/>
      <c r="G37" s="11"/>
      <c r="H37" s="11"/>
      <c r="I37" s="11"/>
      <c r="J37" s="12"/>
      <c r="K37" s="13"/>
    </row>
    <row r="38" spans="1:13" x14ac:dyDescent="0.25">
      <c r="A38" s="9"/>
      <c r="B38" s="12" t="s">
        <v>16</v>
      </c>
      <c r="C38" s="21">
        <f>+C36/4</f>
        <v>2.5000000000000001E-3</v>
      </c>
      <c r="D38" s="14" t="s">
        <v>5</v>
      </c>
      <c r="E38" s="11"/>
      <c r="G38" s="11"/>
      <c r="H38" s="11"/>
      <c r="I38" s="11"/>
      <c r="J38" s="12"/>
      <c r="K38" s="13"/>
    </row>
    <row r="39" spans="1:13" x14ac:dyDescent="0.25">
      <c r="A39" s="9"/>
      <c r="B39" s="11"/>
      <c r="C39" s="11"/>
      <c r="D39" s="11"/>
      <c r="E39" s="11"/>
      <c r="F39" s="26" t="str">
        <f>+IF(D100="OK",IF(D101="OK","",D103),D103)</f>
        <v/>
      </c>
      <c r="G39" s="11"/>
      <c r="H39" s="11"/>
      <c r="I39" s="11"/>
      <c r="J39" s="12"/>
      <c r="K39" s="13"/>
    </row>
    <row r="40" spans="1:13" x14ac:dyDescent="0.25">
      <c r="A40" s="9"/>
      <c r="B40" s="12" t="s">
        <v>17</v>
      </c>
      <c r="C40" s="21">
        <f>calculation!H23</f>
        <v>0.95</v>
      </c>
      <c r="D40" s="14" t="s">
        <v>5</v>
      </c>
      <c r="E40" s="11"/>
      <c r="F40" s="27" t="str">
        <f>+IF(C40&gt;C30,"CHECK H VALUE","")</f>
        <v/>
      </c>
      <c r="G40" s="11"/>
      <c r="H40" s="11"/>
      <c r="I40" s="11"/>
      <c r="J40" s="12"/>
      <c r="K40" s="13"/>
    </row>
    <row r="41" spans="1:13" x14ac:dyDescent="0.25">
      <c r="A41" s="9"/>
      <c r="B41" s="11"/>
      <c r="C41" s="11"/>
      <c r="D41" s="11"/>
      <c r="E41" s="11"/>
      <c r="F41" s="11"/>
      <c r="G41" s="11"/>
      <c r="H41" s="11"/>
      <c r="I41" s="11"/>
      <c r="J41" s="12"/>
      <c r="K41" s="13"/>
    </row>
    <row r="42" spans="1:13" x14ac:dyDescent="0.25">
      <c r="A42" s="9"/>
      <c r="B42" s="11"/>
      <c r="C42" s="11"/>
      <c r="D42" s="11"/>
      <c r="E42" s="11"/>
      <c r="F42" s="11"/>
      <c r="G42" s="11"/>
      <c r="H42" s="11"/>
      <c r="I42" s="11"/>
      <c r="J42" s="12"/>
      <c r="K42" s="28"/>
    </row>
    <row r="43" spans="1:13" x14ac:dyDescent="0.25">
      <c r="A43" s="9"/>
      <c r="B43" s="78" t="s">
        <v>18</v>
      </c>
      <c r="C43" s="79"/>
      <c r="D43" s="79"/>
      <c r="E43" s="79"/>
      <c r="F43" s="79"/>
      <c r="G43" s="79"/>
      <c r="H43" s="79"/>
      <c r="I43" s="79"/>
      <c r="J43" s="80"/>
      <c r="K43" s="13"/>
    </row>
    <row r="44" spans="1:13" x14ac:dyDescent="0.25">
      <c r="A44" s="9"/>
      <c r="B44" s="11"/>
      <c r="C44" s="11"/>
      <c r="D44" s="11"/>
      <c r="E44" s="11"/>
      <c r="F44" s="11"/>
      <c r="G44" s="11"/>
      <c r="H44" s="11"/>
      <c r="I44" s="11"/>
      <c r="J44" s="12"/>
      <c r="K44" s="13"/>
    </row>
    <row r="45" spans="1:13" x14ac:dyDescent="0.25">
      <c r="A45" s="9"/>
      <c r="B45" s="11"/>
      <c r="C45" s="11"/>
      <c r="D45" s="29" t="s">
        <v>19</v>
      </c>
      <c r="E45" s="11"/>
      <c r="F45" s="11"/>
      <c r="G45" s="14"/>
      <c r="H45" s="25" t="s">
        <v>20</v>
      </c>
      <c r="I45" s="20"/>
      <c r="J45" s="12"/>
      <c r="K45" s="13"/>
    </row>
    <row r="46" spans="1:13" x14ac:dyDescent="0.25">
      <c r="A46" s="9"/>
      <c r="B46" s="11"/>
      <c r="C46" s="11"/>
      <c r="D46" s="11"/>
      <c r="E46" s="11"/>
      <c r="F46" s="11"/>
      <c r="G46" s="14"/>
      <c r="H46" s="12"/>
      <c r="I46" s="15"/>
      <c r="J46" s="12"/>
      <c r="K46" s="13"/>
    </row>
    <row r="47" spans="1:13" ht="15.6" x14ac:dyDescent="0.25">
      <c r="A47" s="9"/>
      <c r="B47" s="11"/>
      <c r="C47" s="12" t="s">
        <v>6</v>
      </c>
      <c r="D47" s="7">
        <f>+D79</f>
        <v>105.85910605536168</v>
      </c>
      <c r="E47" s="14" t="s">
        <v>7</v>
      </c>
      <c r="F47" s="11"/>
      <c r="G47" s="12" t="s">
        <v>6</v>
      </c>
      <c r="H47" s="7">
        <f>+H81</f>
        <v>12.214512237157116</v>
      </c>
      <c r="I47" s="14" t="s">
        <v>7</v>
      </c>
      <c r="J47" s="12"/>
      <c r="K47" s="13"/>
      <c r="M47" s="30"/>
    </row>
    <row r="48" spans="1:13" x14ac:dyDescent="0.25">
      <c r="A48" s="9"/>
      <c r="B48" s="11"/>
      <c r="C48" s="12"/>
      <c r="E48" s="14"/>
      <c r="F48" s="11"/>
      <c r="G48" s="12"/>
      <c r="I48" s="14"/>
      <c r="J48" s="12"/>
      <c r="K48" s="13"/>
      <c r="M48" s="30"/>
    </row>
    <row r="49" spans="1:13" x14ac:dyDescent="0.25">
      <c r="A49" s="9"/>
      <c r="B49" s="11"/>
      <c r="C49" s="12" t="s">
        <v>21</v>
      </c>
      <c r="D49" s="7">
        <f>+D81</f>
        <v>0.2638888888888889</v>
      </c>
      <c r="E49" s="14" t="s">
        <v>22</v>
      </c>
      <c r="F49" s="11"/>
      <c r="G49" s="12" t="s">
        <v>21</v>
      </c>
      <c r="H49" s="7">
        <f>+H83</f>
        <v>0.2638888888888889</v>
      </c>
      <c r="I49" s="14" t="s">
        <v>22</v>
      </c>
      <c r="J49" s="12"/>
      <c r="K49" s="13"/>
      <c r="M49" s="30"/>
    </row>
    <row r="50" spans="1:13" x14ac:dyDescent="0.25">
      <c r="A50" s="9"/>
      <c r="B50" s="11"/>
      <c r="C50" s="12"/>
      <c r="D50" s="15"/>
      <c r="E50" s="14"/>
      <c r="F50" s="11"/>
      <c r="G50" s="12"/>
      <c r="I50" s="14"/>
      <c r="J50" s="12"/>
      <c r="K50" s="13"/>
      <c r="M50" s="30"/>
    </row>
    <row r="51" spans="1:13" x14ac:dyDescent="0.25">
      <c r="A51" s="9"/>
      <c r="B51" s="11"/>
      <c r="C51" s="12" t="s">
        <v>23</v>
      </c>
      <c r="D51" s="7">
        <f>+D85</f>
        <v>0.21095414964685813</v>
      </c>
      <c r="E51" s="14" t="s">
        <v>22</v>
      </c>
      <c r="F51" s="11"/>
      <c r="G51" s="12" t="s">
        <v>23</v>
      </c>
      <c r="H51" s="7">
        <f>+H85</f>
        <v>0.17215899348422498</v>
      </c>
      <c r="I51" s="14" t="s">
        <v>22</v>
      </c>
      <c r="J51" s="12"/>
      <c r="K51" s="13"/>
    </row>
    <row r="52" spans="1:13" x14ac:dyDescent="0.25">
      <c r="A52" s="9"/>
      <c r="B52" s="11"/>
      <c r="C52" s="12"/>
      <c r="D52" s="15"/>
      <c r="E52" s="14"/>
      <c r="F52" s="11"/>
      <c r="G52" s="12"/>
      <c r="H52" s="15"/>
      <c r="I52" s="14"/>
      <c r="J52" s="12"/>
      <c r="K52" s="13"/>
    </row>
    <row r="53" spans="1:13" x14ac:dyDescent="0.25">
      <c r="A53" s="9"/>
      <c r="B53" s="11"/>
      <c r="C53" s="11"/>
      <c r="D53" s="11"/>
      <c r="E53" s="11"/>
      <c r="F53" s="11"/>
      <c r="G53" s="11"/>
      <c r="H53" s="11"/>
      <c r="I53" s="14"/>
      <c r="J53" s="12"/>
      <c r="K53" s="13"/>
    </row>
    <row r="54" spans="1:13" x14ac:dyDescent="0.25">
      <c r="A54" s="9"/>
      <c r="B54" s="11"/>
      <c r="J54" s="12"/>
      <c r="K54" s="13"/>
    </row>
    <row r="55" spans="1:13" x14ac:dyDescent="0.25">
      <c r="A55" s="9"/>
      <c r="B55" s="11"/>
      <c r="C55" s="11"/>
      <c r="D55" s="11"/>
      <c r="E55" s="11"/>
      <c r="F55" s="29" t="s">
        <v>24</v>
      </c>
      <c r="G55" s="29"/>
      <c r="H55" s="11"/>
      <c r="I55" s="11"/>
      <c r="J55" s="12"/>
      <c r="K55" s="13"/>
    </row>
    <row r="56" spans="1:13" x14ac:dyDescent="0.25">
      <c r="A56" s="9"/>
      <c r="E56" s="11"/>
      <c r="F56" s="11"/>
      <c r="G56" s="11"/>
      <c r="H56" s="29"/>
      <c r="I56" s="11"/>
      <c r="J56" s="12"/>
      <c r="K56" s="13"/>
    </row>
    <row r="57" spans="1:13" ht="15.6" x14ac:dyDescent="0.25">
      <c r="A57" s="9"/>
      <c r="C57" s="12" t="s">
        <v>25</v>
      </c>
      <c r="D57" s="7">
        <f>+L79</f>
        <v>7.8539816339744833E-7</v>
      </c>
      <c r="E57" s="14" t="s">
        <v>7</v>
      </c>
      <c r="G57" s="12" t="s">
        <v>26</v>
      </c>
      <c r="H57" s="31">
        <f>+L127</f>
        <v>1.3617764039867375E-10</v>
      </c>
      <c r="I57" s="14" t="s">
        <v>7</v>
      </c>
      <c r="J57" s="12"/>
      <c r="K57" s="13"/>
    </row>
    <row r="58" spans="1:13" x14ac:dyDescent="0.25">
      <c r="A58" s="9"/>
      <c r="C58" s="32"/>
      <c r="D58" s="11"/>
      <c r="E58" s="11"/>
      <c r="H58" s="11"/>
      <c r="I58" s="14"/>
      <c r="J58" s="12"/>
      <c r="K58" s="13"/>
    </row>
    <row r="59" spans="1:13" ht="15.6" x14ac:dyDescent="0.25">
      <c r="A59" s="9"/>
      <c r="B59" s="11"/>
      <c r="C59" s="12" t="s">
        <v>27</v>
      </c>
      <c r="D59" s="15">
        <f>+L87</f>
        <v>1.3089969389957473E-7</v>
      </c>
      <c r="E59" s="14" t="s">
        <v>7</v>
      </c>
      <c r="F59" s="11"/>
      <c r="G59" s="12" t="s">
        <v>28</v>
      </c>
      <c r="H59" s="31">
        <f>+Q127</f>
        <v>1.3617764039867375E-10</v>
      </c>
      <c r="I59" s="14" t="s">
        <v>7</v>
      </c>
      <c r="J59" s="12"/>
      <c r="K59" s="13"/>
    </row>
    <row r="60" spans="1:13" x14ac:dyDescent="0.25">
      <c r="A60" s="9"/>
      <c r="B60" s="11"/>
      <c r="G60" s="12"/>
      <c r="H60" s="33"/>
      <c r="I60" s="14"/>
      <c r="J60" s="12"/>
      <c r="K60" s="13"/>
    </row>
    <row r="61" spans="1:13" x14ac:dyDescent="0.25">
      <c r="A61" s="9"/>
      <c r="B61" s="11"/>
      <c r="F61" s="11"/>
      <c r="G61" s="11"/>
      <c r="H61" s="11"/>
      <c r="I61" s="11"/>
      <c r="J61" s="12"/>
      <c r="K61" s="13"/>
    </row>
    <row r="62" spans="1:13" x14ac:dyDescent="0.25">
      <c r="A62" s="9"/>
      <c r="B62" s="11"/>
      <c r="C62" s="11"/>
      <c r="H62" s="11"/>
      <c r="I62" s="11"/>
      <c r="J62" s="12"/>
      <c r="K62" s="13"/>
    </row>
    <row r="63" spans="1:13" x14ac:dyDescent="0.25">
      <c r="A63" s="34"/>
      <c r="B63" s="35"/>
      <c r="C63" s="35"/>
      <c r="D63" s="35"/>
      <c r="E63" s="35"/>
      <c r="F63" s="35"/>
      <c r="G63" s="35"/>
      <c r="H63" s="35"/>
      <c r="I63" s="35"/>
      <c r="J63" s="36"/>
      <c r="K63" s="37"/>
    </row>
    <row r="75" spans="2:14" x14ac:dyDescent="0.25">
      <c r="B75" s="78" t="s">
        <v>18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80"/>
    </row>
    <row r="77" spans="2:14" x14ac:dyDescent="0.25">
      <c r="D77" s="29" t="s">
        <v>19</v>
      </c>
      <c r="H77" s="25" t="s">
        <v>20</v>
      </c>
      <c r="L77" s="25" t="s">
        <v>29</v>
      </c>
    </row>
    <row r="79" spans="2:14" ht="15.6" x14ac:dyDescent="0.25">
      <c r="C79" s="12" t="s">
        <v>6</v>
      </c>
      <c r="D79" s="15">
        <f>+PI()*C28*C30^2/4</f>
        <v>105.85910605536168</v>
      </c>
      <c r="E79" s="14" t="s">
        <v>7</v>
      </c>
      <c r="G79" s="12" t="s">
        <v>30</v>
      </c>
      <c r="H79" s="38">
        <f>2*C32/C30</f>
        <v>0.5</v>
      </c>
      <c r="I79" s="39" t="s">
        <v>22</v>
      </c>
      <c r="K79" s="12" t="s">
        <v>25</v>
      </c>
      <c r="L79" s="15">
        <f>+PI()*C36^2/4*C34</f>
        <v>7.8539816339744833E-7</v>
      </c>
      <c r="M79" s="14" t="s">
        <v>7</v>
      </c>
    </row>
    <row r="80" spans="2:14" x14ac:dyDescent="0.25">
      <c r="C80" s="12"/>
      <c r="D80" s="15"/>
      <c r="E80" s="14"/>
    </row>
    <row r="81" spans="3:62" ht="15.6" x14ac:dyDescent="0.25">
      <c r="C81" s="12" t="s">
        <v>21</v>
      </c>
      <c r="D81" s="15">
        <f>+C40/C30</f>
        <v>0.2638888888888889</v>
      </c>
      <c r="E81" s="14" t="s">
        <v>22</v>
      </c>
      <c r="G81" s="12" t="s">
        <v>6</v>
      </c>
      <c r="H81" s="15">
        <f>+PI()*H79*C30^3/6</f>
        <v>12.214512237157116</v>
      </c>
      <c r="I81" s="14" t="s">
        <v>7</v>
      </c>
    </row>
    <row r="82" spans="3:62" x14ac:dyDescent="0.25">
      <c r="H82" s="15"/>
      <c r="I82" s="14"/>
    </row>
    <row r="83" spans="3:62" x14ac:dyDescent="0.25">
      <c r="C83" s="12" t="s">
        <v>31</v>
      </c>
      <c r="D83" s="15">
        <f>+ACOS((C30/2-C40)/(C30/2))</f>
        <v>1.0789862322294521</v>
      </c>
      <c r="E83" s="14" t="s">
        <v>32</v>
      </c>
      <c r="F83" s="11"/>
      <c r="G83" s="12" t="s">
        <v>21</v>
      </c>
      <c r="H83" s="15">
        <f>+D81</f>
        <v>0.2638888888888889</v>
      </c>
      <c r="I83" s="14" t="s">
        <v>22</v>
      </c>
      <c r="L83" s="25" t="s">
        <v>33</v>
      </c>
      <c r="N83" s="8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</row>
    <row r="84" spans="3:62" x14ac:dyDescent="0.25">
      <c r="G84" s="12"/>
      <c r="H84" s="15"/>
      <c r="I84" s="14"/>
      <c r="K84" s="12"/>
      <c r="L84" s="8"/>
      <c r="M84" s="39"/>
      <c r="N84" s="8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</row>
    <row r="85" spans="3:62" x14ac:dyDescent="0.25">
      <c r="C85" s="12" t="s">
        <v>23</v>
      </c>
      <c r="D85" s="15">
        <f>+(D83-SIN(D83)*COS(D83))/PI()</f>
        <v>0.21095414964685813</v>
      </c>
      <c r="E85" s="14" t="s">
        <v>22</v>
      </c>
      <c r="G85" s="12" t="s">
        <v>23</v>
      </c>
      <c r="H85" s="15">
        <f>+H83^2*(3-2*H83)</f>
        <v>0.17215899348422498</v>
      </c>
      <c r="I85" s="14" t="s">
        <v>22</v>
      </c>
      <c r="K85" s="12" t="s">
        <v>30</v>
      </c>
      <c r="L85" s="38">
        <f>2*C38/C36</f>
        <v>0.5</v>
      </c>
      <c r="M85" s="39" t="s">
        <v>22</v>
      </c>
      <c r="N85" s="8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</row>
    <row r="86" spans="3:62" x14ac:dyDescent="0.25">
      <c r="K86" s="12"/>
      <c r="L86" s="8"/>
      <c r="M86" s="8"/>
      <c r="N86" s="8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</row>
    <row r="87" spans="3:62" ht="15.6" x14ac:dyDescent="0.25">
      <c r="C87" s="12" t="s">
        <v>13</v>
      </c>
      <c r="D87" s="25">
        <f>+D79*D85</f>
        <v>22.331417700285392</v>
      </c>
      <c r="E87" s="10" t="s">
        <v>14</v>
      </c>
      <c r="F87" s="11"/>
      <c r="G87" s="12" t="s">
        <v>13</v>
      </c>
      <c r="H87" s="25">
        <f>+H81*H85</f>
        <v>2.1028381326497181</v>
      </c>
      <c r="I87" s="10" t="s">
        <v>14</v>
      </c>
      <c r="K87" s="29" t="s">
        <v>27</v>
      </c>
      <c r="L87" s="15">
        <f>+PI()*L85*C36^3/6/2</f>
        <v>1.3089969389957473E-7</v>
      </c>
      <c r="M87" s="14" t="s">
        <v>7</v>
      </c>
      <c r="N87" s="8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</row>
    <row r="88" spans="3:62" x14ac:dyDescent="0.25">
      <c r="K88" s="12"/>
      <c r="L88" s="8"/>
      <c r="M88" s="10"/>
      <c r="N88" s="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</row>
    <row r="89" spans="3:62" x14ac:dyDescent="0.25">
      <c r="K89" s="12"/>
      <c r="L89" s="8"/>
      <c r="M89" s="15"/>
      <c r="N89" s="8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</row>
    <row r="90" spans="3:62" x14ac:dyDescent="0.25">
      <c r="K90" s="12"/>
      <c r="L90" s="8"/>
      <c r="M90" s="11"/>
      <c r="N90" s="8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</row>
    <row r="91" spans="3:62" x14ac:dyDescent="0.25">
      <c r="C91" s="12"/>
      <c r="D91" s="40" t="s">
        <v>34</v>
      </c>
      <c r="G91" s="12"/>
      <c r="K91" s="6"/>
      <c r="L91" s="25" t="s">
        <v>35</v>
      </c>
      <c r="M91" s="8"/>
      <c r="N91" s="8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</row>
    <row r="92" spans="3:62" x14ac:dyDescent="0.25">
      <c r="C92" s="12"/>
      <c r="G92" s="12"/>
      <c r="K92" s="6"/>
      <c r="L92" s="8"/>
      <c r="M92" s="8"/>
      <c r="N92" s="8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</row>
    <row r="93" spans="3:62" x14ac:dyDescent="0.25">
      <c r="C93" s="41" t="s">
        <v>36</v>
      </c>
      <c r="D93" s="8" t="str">
        <f>+IF(C28&lt;0,"A","OK")</f>
        <v>OK</v>
      </c>
      <c r="K93" s="6" t="s">
        <v>37</v>
      </c>
      <c r="L93" s="8">
        <f>+C30/2</f>
        <v>1.8</v>
      </c>
      <c r="M93" s="5" t="s">
        <v>5</v>
      </c>
      <c r="N93" s="8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</row>
    <row r="94" spans="3:62" x14ac:dyDescent="0.25">
      <c r="C94" s="41" t="s">
        <v>38</v>
      </c>
      <c r="D94" s="8" t="str">
        <f>+IF(C30&lt;0,"A","OK")</f>
        <v>OK</v>
      </c>
      <c r="K94" s="6"/>
      <c r="L94" s="8"/>
      <c r="M94" s="5"/>
      <c r="N94" s="8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</row>
    <row r="95" spans="3:62" x14ac:dyDescent="0.25">
      <c r="C95" s="41" t="s">
        <v>39</v>
      </c>
      <c r="D95" s="8" t="str">
        <f>+IF(C32&lt;0,"A","OK")</f>
        <v>OK</v>
      </c>
      <c r="K95" s="6" t="s">
        <v>40</v>
      </c>
      <c r="L95" s="8">
        <f>+C36/2</f>
        <v>5.0000000000000001E-3</v>
      </c>
      <c r="M95" s="5" t="s">
        <v>5</v>
      </c>
      <c r="N95" s="8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</row>
    <row r="96" spans="3:62" x14ac:dyDescent="0.25">
      <c r="C96" s="41" t="s">
        <v>41</v>
      </c>
      <c r="D96" s="8" t="str">
        <f>+IF(C34&lt;0,"A","OK")</f>
        <v>OK</v>
      </c>
      <c r="K96" s="6"/>
      <c r="L96" s="8"/>
      <c r="M96" s="5"/>
      <c r="N96" s="8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</row>
    <row r="97" spans="3:112" x14ac:dyDescent="0.25">
      <c r="C97" s="41" t="s">
        <v>42</v>
      </c>
      <c r="D97" s="8" t="str">
        <f>+IF(C36&lt;0,"A","OK")</f>
        <v>OK</v>
      </c>
      <c r="K97" s="42" t="s">
        <v>43</v>
      </c>
      <c r="L97" s="8">
        <f>+L95/100</f>
        <v>5.0000000000000002E-5</v>
      </c>
      <c r="M97" s="5" t="s">
        <v>5</v>
      </c>
      <c r="N97" s="8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</row>
    <row r="98" spans="3:112" x14ac:dyDescent="0.25">
      <c r="C98" s="41" t="s">
        <v>44</v>
      </c>
      <c r="D98" s="8" t="str">
        <f>+IF(C38&lt;0,"A","OK")</f>
        <v>OK</v>
      </c>
      <c r="G98" s="12"/>
      <c r="K98" s="6"/>
      <c r="L98" s="8"/>
      <c r="M98" s="8"/>
      <c r="N98" s="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</row>
    <row r="99" spans="3:112" x14ac:dyDescent="0.25">
      <c r="C99" s="41" t="s">
        <v>45</v>
      </c>
      <c r="D99" s="8" t="str">
        <f>+IF(C40&lt;0,"A","OK")</f>
        <v>OK</v>
      </c>
      <c r="K99" s="6" t="s">
        <v>17</v>
      </c>
      <c r="L99" s="7">
        <f>+C40</f>
        <v>0.95</v>
      </c>
      <c r="M99" s="5" t="s">
        <v>5</v>
      </c>
      <c r="N99" s="8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</row>
    <row r="100" spans="3:112" x14ac:dyDescent="0.25">
      <c r="C100" s="41" t="s">
        <v>46</v>
      </c>
      <c r="D100" s="43" t="str">
        <f>+IF(D93="A","A",IF(D94="A","A",IF(D95="A","A",IF(D96="A","A","OK"))))</f>
        <v>OK</v>
      </c>
      <c r="K100" s="6"/>
      <c r="L100" s="8"/>
      <c r="M100" s="8"/>
      <c r="N100" s="8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</row>
    <row r="101" spans="3:112" x14ac:dyDescent="0.25">
      <c r="C101" s="41" t="s">
        <v>47</v>
      </c>
      <c r="D101" s="43" t="str">
        <f>+IF(D97="A","A",IF(D98="A","A",IF(D99="A","A","OK")))</f>
        <v>OK</v>
      </c>
      <c r="K101" s="6"/>
      <c r="L101" s="8"/>
      <c r="M101" s="8"/>
      <c r="N101" s="8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</row>
    <row r="102" spans="3:112" x14ac:dyDescent="0.25">
      <c r="C102" s="41"/>
      <c r="D102" s="44"/>
      <c r="K102" s="42" t="s">
        <v>48</v>
      </c>
      <c r="L102" s="8">
        <v>0</v>
      </c>
      <c r="M102" s="8">
        <v>1</v>
      </c>
      <c r="N102" s="8">
        <v>2</v>
      </c>
      <c r="O102" s="8">
        <v>3</v>
      </c>
      <c r="P102" s="8">
        <v>4</v>
      </c>
      <c r="Q102" s="8">
        <v>5</v>
      </c>
      <c r="R102" s="8">
        <v>6</v>
      </c>
      <c r="S102" s="8">
        <v>7</v>
      </c>
      <c r="T102" s="8">
        <v>8</v>
      </c>
      <c r="U102" s="8">
        <v>9</v>
      </c>
      <c r="V102" s="8">
        <v>10</v>
      </c>
      <c r="W102" s="8">
        <v>11</v>
      </c>
      <c r="X102" s="8">
        <v>12</v>
      </c>
      <c r="Y102" s="8">
        <v>13</v>
      </c>
      <c r="Z102" s="8">
        <v>14</v>
      </c>
      <c r="AA102" s="8">
        <v>15</v>
      </c>
      <c r="AB102" s="8">
        <v>16</v>
      </c>
      <c r="AC102" s="8">
        <v>17</v>
      </c>
      <c r="AD102" s="8">
        <v>18</v>
      </c>
      <c r="AE102" s="8">
        <v>19</v>
      </c>
      <c r="AF102" s="8">
        <v>20</v>
      </c>
      <c r="AG102" s="8">
        <v>21</v>
      </c>
      <c r="AH102" s="8">
        <v>22</v>
      </c>
      <c r="AI102" s="8">
        <v>23</v>
      </c>
      <c r="AJ102" s="8">
        <v>24</v>
      </c>
      <c r="AK102" s="8">
        <v>25</v>
      </c>
      <c r="AL102" s="8">
        <v>26</v>
      </c>
      <c r="AM102" s="8">
        <v>27</v>
      </c>
      <c r="AN102" s="8">
        <v>28</v>
      </c>
      <c r="AO102" s="8">
        <v>29</v>
      </c>
      <c r="AP102" s="8">
        <v>30</v>
      </c>
      <c r="AQ102" s="8">
        <v>31</v>
      </c>
      <c r="AR102" s="8">
        <v>32</v>
      </c>
      <c r="AS102" s="8">
        <v>33</v>
      </c>
      <c r="AT102" s="8">
        <v>34</v>
      </c>
      <c r="AU102" s="8">
        <v>35</v>
      </c>
      <c r="AV102" s="8">
        <v>36</v>
      </c>
      <c r="AW102" s="8">
        <v>37</v>
      </c>
      <c r="AX102" s="8">
        <v>38</v>
      </c>
      <c r="AY102" s="8">
        <v>39</v>
      </c>
      <c r="AZ102" s="8">
        <v>40</v>
      </c>
      <c r="BA102" s="8">
        <v>41</v>
      </c>
      <c r="BB102" s="8">
        <v>42</v>
      </c>
      <c r="BC102" s="8">
        <v>43</v>
      </c>
      <c r="BD102" s="8">
        <v>44</v>
      </c>
      <c r="BE102" s="8">
        <v>45</v>
      </c>
      <c r="BF102" s="8">
        <v>46</v>
      </c>
      <c r="BG102" s="8">
        <v>47</v>
      </c>
      <c r="BH102" s="8">
        <v>48</v>
      </c>
      <c r="BI102" s="8">
        <v>49</v>
      </c>
      <c r="BJ102" s="8">
        <v>50</v>
      </c>
      <c r="BK102" s="8">
        <v>51</v>
      </c>
      <c r="BL102" s="8">
        <v>52</v>
      </c>
      <c r="BM102" s="8">
        <v>53</v>
      </c>
      <c r="BN102" s="8">
        <v>54</v>
      </c>
      <c r="BO102" s="8">
        <v>55</v>
      </c>
      <c r="BP102" s="8">
        <v>56</v>
      </c>
      <c r="BQ102" s="8">
        <v>57</v>
      </c>
      <c r="BR102" s="8">
        <v>58</v>
      </c>
      <c r="BS102" s="8">
        <v>59</v>
      </c>
      <c r="BT102" s="8">
        <v>60</v>
      </c>
      <c r="BU102" s="8">
        <v>61</v>
      </c>
      <c r="BV102" s="8">
        <v>62</v>
      </c>
      <c r="BW102" s="8">
        <v>63</v>
      </c>
      <c r="BX102" s="8">
        <v>64</v>
      </c>
      <c r="BY102" s="8">
        <v>65</v>
      </c>
      <c r="BZ102" s="8">
        <v>66</v>
      </c>
      <c r="CA102" s="8">
        <v>67</v>
      </c>
      <c r="CB102" s="8">
        <v>68</v>
      </c>
      <c r="CC102" s="8">
        <v>69</v>
      </c>
      <c r="CD102" s="8">
        <v>70</v>
      </c>
      <c r="CE102" s="8">
        <v>71</v>
      </c>
      <c r="CF102" s="8">
        <v>72</v>
      </c>
      <c r="CG102" s="8">
        <v>73</v>
      </c>
      <c r="CH102" s="8">
        <v>74</v>
      </c>
      <c r="CI102" s="8">
        <v>75</v>
      </c>
      <c r="CJ102" s="8">
        <v>76</v>
      </c>
      <c r="CK102" s="8">
        <v>77</v>
      </c>
      <c r="CL102" s="8">
        <v>78</v>
      </c>
      <c r="CM102" s="8">
        <v>79</v>
      </c>
      <c r="CN102" s="8">
        <v>80</v>
      </c>
      <c r="CO102" s="8">
        <v>81</v>
      </c>
      <c r="CP102" s="8">
        <v>82</v>
      </c>
      <c r="CQ102" s="8">
        <v>83</v>
      </c>
      <c r="CR102" s="8">
        <v>84</v>
      </c>
      <c r="CS102" s="8">
        <v>85</v>
      </c>
      <c r="CT102" s="8">
        <v>86</v>
      </c>
      <c r="CU102" s="8">
        <v>87</v>
      </c>
      <c r="CV102" s="8">
        <v>88</v>
      </c>
      <c r="CW102" s="8">
        <v>89</v>
      </c>
      <c r="CX102" s="8">
        <v>90</v>
      </c>
      <c r="CY102" s="8">
        <v>91</v>
      </c>
      <c r="CZ102" s="8">
        <v>92</v>
      </c>
      <c r="DA102" s="8">
        <v>93</v>
      </c>
      <c r="DB102" s="8">
        <v>94</v>
      </c>
      <c r="DC102" s="8">
        <v>95</v>
      </c>
      <c r="DD102" s="8">
        <v>96</v>
      </c>
      <c r="DE102" s="8">
        <v>97</v>
      </c>
      <c r="DF102" s="8">
        <v>98</v>
      </c>
      <c r="DG102" s="8">
        <v>99</v>
      </c>
      <c r="DH102" s="8">
        <v>100</v>
      </c>
    </row>
    <row r="103" spans="3:112" x14ac:dyDescent="0.25">
      <c r="C103" s="41"/>
      <c r="D103" s="44" t="s">
        <v>49</v>
      </c>
      <c r="K103" s="6"/>
      <c r="L103" s="8"/>
      <c r="M103" s="8"/>
      <c r="N103" s="8"/>
    </row>
    <row r="104" spans="3:112" x14ac:dyDescent="0.25">
      <c r="D104" s="44"/>
      <c r="K104" s="6" t="s">
        <v>50</v>
      </c>
      <c r="L104" s="45">
        <f>+L102*$L$97</f>
        <v>0</v>
      </c>
      <c r="M104" s="45">
        <f>+M102*$L$97</f>
        <v>5.0000000000000002E-5</v>
      </c>
      <c r="N104" s="45">
        <f t="shared" ref="N104:BY104" si="0">+N102*$L$97</f>
        <v>1E-4</v>
      </c>
      <c r="O104" s="45">
        <f t="shared" si="0"/>
        <v>1.5000000000000001E-4</v>
      </c>
      <c r="P104" s="45">
        <f t="shared" si="0"/>
        <v>2.0000000000000001E-4</v>
      </c>
      <c r="Q104" s="45">
        <f t="shared" si="0"/>
        <v>2.5000000000000001E-4</v>
      </c>
      <c r="R104" s="45">
        <f t="shared" si="0"/>
        <v>3.0000000000000003E-4</v>
      </c>
      <c r="S104" s="45">
        <f t="shared" si="0"/>
        <v>3.5E-4</v>
      </c>
      <c r="T104" s="45">
        <f t="shared" si="0"/>
        <v>4.0000000000000002E-4</v>
      </c>
      <c r="U104" s="45">
        <f t="shared" si="0"/>
        <v>4.5000000000000004E-4</v>
      </c>
      <c r="V104" s="45">
        <f t="shared" si="0"/>
        <v>5.0000000000000001E-4</v>
      </c>
      <c r="W104" s="45">
        <f t="shared" si="0"/>
        <v>5.5000000000000003E-4</v>
      </c>
      <c r="X104" s="45">
        <f t="shared" si="0"/>
        <v>6.0000000000000006E-4</v>
      </c>
      <c r="Y104" s="45">
        <f t="shared" si="0"/>
        <v>6.5000000000000008E-4</v>
      </c>
      <c r="Z104" s="45">
        <f t="shared" si="0"/>
        <v>6.9999999999999999E-4</v>
      </c>
      <c r="AA104" s="45">
        <f t="shared" si="0"/>
        <v>7.5000000000000002E-4</v>
      </c>
      <c r="AB104" s="45">
        <f t="shared" si="0"/>
        <v>8.0000000000000004E-4</v>
      </c>
      <c r="AC104" s="45">
        <f t="shared" si="0"/>
        <v>8.5000000000000006E-4</v>
      </c>
      <c r="AD104" s="45">
        <f t="shared" si="0"/>
        <v>9.0000000000000008E-4</v>
      </c>
      <c r="AE104" s="45">
        <f t="shared" si="0"/>
        <v>9.5E-4</v>
      </c>
      <c r="AF104" s="45">
        <f t="shared" si="0"/>
        <v>1E-3</v>
      </c>
      <c r="AG104" s="45">
        <f t="shared" si="0"/>
        <v>1.0500000000000002E-3</v>
      </c>
      <c r="AH104" s="45">
        <f t="shared" si="0"/>
        <v>1.1000000000000001E-3</v>
      </c>
      <c r="AI104" s="45">
        <f t="shared" si="0"/>
        <v>1.15E-3</v>
      </c>
      <c r="AJ104" s="45">
        <f t="shared" si="0"/>
        <v>1.2000000000000001E-3</v>
      </c>
      <c r="AK104" s="45">
        <f t="shared" si="0"/>
        <v>1.25E-3</v>
      </c>
      <c r="AL104" s="45">
        <f t="shared" si="0"/>
        <v>1.3000000000000002E-3</v>
      </c>
      <c r="AM104" s="45">
        <f t="shared" si="0"/>
        <v>1.3500000000000001E-3</v>
      </c>
      <c r="AN104" s="45">
        <f t="shared" si="0"/>
        <v>1.4E-3</v>
      </c>
      <c r="AO104" s="45">
        <f t="shared" si="0"/>
        <v>1.4500000000000001E-3</v>
      </c>
      <c r="AP104" s="45">
        <f t="shared" si="0"/>
        <v>1.5E-3</v>
      </c>
      <c r="AQ104" s="45">
        <f t="shared" si="0"/>
        <v>1.5500000000000002E-3</v>
      </c>
      <c r="AR104" s="45">
        <f t="shared" si="0"/>
        <v>1.6000000000000001E-3</v>
      </c>
      <c r="AS104" s="45">
        <f t="shared" si="0"/>
        <v>1.65E-3</v>
      </c>
      <c r="AT104" s="45">
        <f t="shared" si="0"/>
        <v>1.7000000000000001E-3</v>
      </c>
      <c r="AU104" s="45">
        <f t="shared" si="0"/>
        <v>1.75E-3</v>
      </c>
      <c r="AV104" s="45">
        <f t="shared" si="0"/>
        <v>1.8000000000000002E-3</v>
      </c>
      <c r="AW104" s="45">
        <f t="shared" si="0"/>
        <v>1.8500000000000001E-3</v>
      </c>
      <c r="AX104" s="45">
        <f t="shared" si="0"/>
        <v>1.9E-3</v>
      </c>
      <c r="AY104" s="45">
        <f t="shared" si="0"/>
        <v>1.9500000000000001E-3</v>
      </c>
      <c r="AZ104" s="45">
        <f t="shared" si="0"/>
        <v>2E-3</v>
      </c>
      <c r="BA104" s="45">
        <f t="shared" si="0"/>
        <v>2.0500000000000002E-3</v>
      </c>
      <c r="BB104" s="45">
        <f t="shared" si="0"/>
        <v>2.1000000000000003E-3</v>
      </c>
      <c r="BC104" s="45">
        <f t="shared" si="0"/>
        <v>2.15E-3</v>
      </c>
      <c r="BD104" s="45">
        <f t="shared" si="0"/>
        <v>2.2000000000000001E-3</v>
      </c>
      <c r="BE104" s="45">
        <f t="shared" si="0"/>
        <v>2.2500000000000003E-3</v>
      </c>
      <c r="BF104" s="45">
        <f t="shared" si="0"/>
        <v>2.3E-3</v>
      </c>
      <c r="BG104" s="45">
        <f t="shared" si="0"/>
        <v>2.3500000000000001E-3</v>
      </c>
      <c r="BH104" s="45">
        <f t="shared" si="0"/>
        <v>2.4000000000000002E-3</v>
      </c>
      <c r="BI104" s="45">
        <f t="shared" si="0"/>
        <v>2.4499999999999999E-3</v>
      </c>
      <c r="BJ104" s="45">
        <f t="shared" si="0"/>
        <v>2.5000000000000001E-3</v>
      </c>
      <c r="BK104" s="45">
        <f t="shared" si="0"/>
        <v>2.5500000000000002E-3</v>
      </c>
      <c r="BL104" s="45">
        <f t="shared" si="0"/>
        <v>2.6000000000000003E-3</v>
      </c>
      <c r="BM104" s="45">
        <f t="shared" si="0"/>
        <v>2.65E-3</v>
      </c>
      <c r="BN104" s="45">
        <f t="shared" si="0"/>
        <v>2.7000000000000001E-3</v>
      </c>
      <c r="BO104" s="45">
        <f t="shared" si="0"/>
        <v>2.7500000000000003E-3</v>
      </c>
      <c r="BP104" s="45">
        <f t="shared" si="0"/>
        <v>2.8E-3</v>
      </c>
      <c r="BQ104" s="45">
        <f t="shared" si="0"/>
        <v>2.8500000000000001E-3</v>
      </c>
      <c r="BR104" s="45">
        <f t="shared" si="0"/>
        <v>2.9000000000000002E-3</v>
      </c>
      <c r="BS104" s="45">
        <f t="shared" si="0"/>
        <v>2.9499999999999999E-3</v>
      </c>
      <c r="BT104" s="45">
        <f t="shared" si="0"/>
        <v>3.0000000000000001E-3</v>
      </c>
      <c r="BU104" s="45">
        <f t="shared" si="0"/>
        <v>3.0500000000000002E-3</v>
      </c>
      <c r="BV104" s="45">
        <f t="shared" si="0"/>
        <v>3.1000000000000003E-3</v>
      </c>
      <c r="BW104" s="45">
        <f t="shared" si="0"/>
        <v>3.15E-3</v>
      </c>
      <c r="BX104" s="45">
        <f t="shared" si="0"/>
        <v>3.2000000000000002E-3</v>
      </c>
      <c r="BY104" s="45">
        <f t="shared" si="0"/>
        <v>3.2500000000000003E-3</v>
      </c>
      <c r="BZ104" s="45">
        <f t="shared" ref="BZ104:DG104" si="1">+BZ102*$L$97</f>
        <v>3.3E-3</v>
      </c>
      <c r="CA104" s="45">
        <f t="shared" si="1"/>
        <v>3.3500000000000001E-3</v>
      </c>
      <c r="CB104" s="45">
        <f t="shared" si="1"/>
        <v>3.4000000000000002E-3</v>
      </c>
      <c r="CC104" s="45">
        <f t="shared" si="1"/>
        <v>3.4500000000000004E-3</v>
      </c>
      <c r="CD104" s="45">
        <f t="shared" si="1"/>
        <v>3.5000000000000001E-3</v>
      </c>
      <c r="CE104" s="45">
        <f t="shared" si="1"/>
        <v>3.5500000000000002E-3</v>
      </c>
      <c r="CF104" s="45">
        <f t="shared" si="1"/>
        <v>3.6000000000000003E-3</v>
      </c>
      <c r="CG104" s="45">
        <f t="shared" si="1"/>
        <v>3.65E-3</v>
      </c>
      <c r="CH104" s="45">
        <f t="shared" si="1"/>
        <v>3.7000000000000002E-3</v>
      </c>
      <c r="CI104" s="45">
        <f t="shared" si="1"/>
        <v>3.7500000000000003E-3</v>
      </c>
      <c r="CJ104" s="45">
        <f t="shared" si="1"/>
        <v>3.8E-3</v>
      </c>
      <c r="CK104" s="45">
        <f t="shared" si="1"/>
        <v>3.8500000000000001E-3</v>
      </c>
      <c r="CL104" s="45">
        <f t="shared" si="1"/>
        <v>3.9000000000000003E-3</v>
      </c>
      <c r="CM104" s="45">
        <f t="shared" si="1"/>
        <v>3.9500000000000004E-3</v>
      </c>
      <c r="CN104" s="45">
        <f t="shared" si="1"/>
        <v>4.0000000000000001E-3</v>
      </c>
      <c r="CO104" s="45">
        <f t="shared" si="1"/>
        <v>4.0499999999999998E-3</v>
      </c>
      <c r="CP104" s="45">
        <f t="shared" si="1"/>
        <v>4.1000000000000003E-3</v>
      </c>
      <c r="CQ104" s="45">
        <f t="shared" si="1"/>
        <v>4.15E-3</v>
      </c>
      <c r="CR104" s="45">
        <f t="shared" si="1"/>
        <v>4.2000000000000006E-3</v>
      </c>
      <c r="CS104" s="45">
        <f t="shared" si="1"/>
        <v>4.2500000000000003E-3</v>
      </c>
      <c r="CT104" s="45">
        <f t="shared" si="1"/>
        <v>4.3E-3</v>
      </c>
      <c r="CU104" s="45">
        <f t="shared" si="1"/>
        <v>4.3500000000000006E-3</v>
      </c>
      <c r="CV104" s="45">
        <f t="shared" si="1"/>
        <v>4.4000000000000003E-3</v>
      </c>
      <c r="CW104" s="45">
        <f t="shared" si="1"/>
        <v>4.45E-3</v>
      </c>
      <c r="CX104" s="45">
        <f t="shared" si="1"/>
        <v>4.5000000000000005E-3</v>
      </c>
      <c r="CY104" s="45">
        <f t="shared" si="1"/>
        <v>4.5500000000000002E-3</v>
      </c>
      <c r="CZ104" s="45">
        <f t="shared" si="1"/>
        <v>4.5999999999999999E-3</v>
      </c>
      <c r="DA104" s="45">
        <f t="shared" si="1"/>
        <v>4.6500000000000005E-3</v>
      </c>
      <c r="DB104" s="45">
        <f t="shared" si="1"/>
        <v>4.7000000000000002E-3</v>
      </c>
      <c r="DC104" s="45">
        <f t="shared" si="1"/>
        <v>4.7499999999999999E-3</v>
      </c>
      <c r="DD104" s="45">
        <f t="shared" si="1"/>
        <v>4.8000000000000004E-3</v>
      </c>
      <c r="DE104" s="45">
        <f t="shared" si="1"/>
        <v>4.8500000000000001E-3</v>
      </c>
      <c r="DF104" s="45">
        <f t="shared" si="1"/>
        <v>4.8999999999999998E-3</v>
      </c>
      <c r="DG104" s="45">
        <f t="shared" si="1"/>
        <v>4.9500000000000004E-3</v>
      </c>
      <c r="DH104" s="45">
        <f>+L95</f>
        <v>5.0000000000000001E-3</v>
      </c>
    </row>
    <row r="105" spans="3:112" x14ac:dyDescent="0.25">
      <c r="K105" s="6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</row>
    <row r="106" spans="3:112" x14ac:dyDescent="0.25">
      <c r="C106" s="46"/>
      <c r="D106" s="44"/>
      <c r="K106" s="6" t="s">
        <v>51</v>
      </c>
      <c r="L106" s="45">
        <f>$L$93-(($L$93^2-L104^2)^0.5)</f>
        <v>0</v>
      </c>
      <c r="M106" s="45">
        <f>$L$93-(($L$93^2-M104^2)^0.5)</f>
        <v>6.9444450190303542E-10</v>
      </c>
      <c r="N106" s="45">
        <f t="shared" ref="N106:BY106" si="2">$L$93-(($L$93^2-N104^2)^0.5)</f>
        <v>2.7777777855675367E-9</v>
      </c>
      <c r="O106" s="45">
        <f t="shared" si="2"/>
        <v>6.2500000730381089E-9</v>
      </c>
      <c r="P106" s="45">
        <f t="shared" si="2"/>
        <v>1.1111111142270147E-8</v>
      </c>
      <c r="Q106" s="45">
        <f t="shared" si="2"/>
        <v>1.7361111215308256E-8</v>
      </c>
      <c r="R106" s="45">
        <f t="shared" si="2"/>
        <v>2.5000000070107831E-8</v>
      </c>
      <c r="S106" s="45">
        <f t="shared" si="2"/>
        <v>3.4027778150758081E-8</v>
      </c>
      <c r="T106" s="45">
        <f t="shared" si="2"/>
        <v>4.4444445013169798E-8</v>
      </c>
      <c r="U106" s="45">
        <f t="shared" si="2"/>
        <v>5.6250000879387585E-8</v>
      </c>
      <c r="V106" s="45">
        <f t="shared" si="2"/>
        <v>6.9444445749411443E-8</v>
      </c>
      <c r="W106" s="45">
        <f t="shared" si="2"/>
        <v>8.4027779845285977E-8</v>
      </c>
      <c r="X106" s="45">
        <f t="shared" si="2"/>
        <v>1.0000000272292198E-7</v>
      </c>
      <c r="Y106" s="45">
        <f t="shared" si="2"/>
        <v>1.1736111482640865E-7</v>
      </c>
      <c r="Z106" s="45">
        <f t="shared" si="2"/>
        <v>1.3611111637779061E-7</v>
      </c>
      <c r="AA106" s="45">
        <f t="shared" si="2"/>
        <v>1.5625000671093403E-7</v>
      </c>
      <c r="AB106" s="45">
        <f t="shared" si="2"/>
        <v>1.7777778649197273E-7</v>
      </c>
      <c r="AC106" s="45">
        <f t="shared" si="2"/>
        <v>2.0069445549886211E-7</v>
      </c>
      <c r="AD106" s="45">
        <f t="shared" si="2"/>
        <v>2.2500001395364677E-7</v>
      </c>
      <c r="AE106" s="45">
        <f t="shared" si="2"/>
        <v>2.5069446185632671E-7</v>
      </c>
      <c r="AF106" s="45">
        <f t="shared" si="2"/>
        <v>2.7777779920690193E-7</v>
      </c>
      <c r="AG106" s="45">
        <f t="shared" si="2"/>
        <v>3.0625002600537243E-7</v>
      </c>
      <c r="AH106" s="45">
        <f t="shared" si="2"/>
        <v>3.3611114247378282E-7</v>
      </c>
      <c r="AI106" s="45">
        <f t="shared" si="2"/>
        <v>3.6736114861213309E-7</v>
      </c>
      <c r="AJ106" s="45">
        <f t="shared" si="2"/>
        <v>4.0000004442042325E-7</v>
      </c>
      <c r="AK106" s="45">
        <f t="shared" si="2"/>
        <v>4.340278301206979E-7</v>
      </c>
      <c r="AL106" s="45">
        <f t="shared" si="2"/>
        <v>4.6944450571295704E-7</v>
      </c>
      <c r="AM106" s="45">
        <f t="shared" si="2"/>
        <v>5.0625007119720067E-7</v>
      </c>
      <c r="AN106" s="45">
        <f t="shared" si="2"/>
        <v>5.4444452679547339E-7</v>
      </c>
      <c r="AO106" s="45">
        <f t="shared" si="2"/>
        <v>5.8402787250777521E-7</v>
      </c>
      <c r="AP106" s="45">
        <f t="shared" si="2"/>
        <v>6.2500010855615074E-7</v>
      </c>
      <c r="AQ106" s="45">
        <f t="shared" si="2"/>
        <v>6.6736123471855535E-7</v>
      </c>
      <c r="AR106" s="45">
        <f t="shared" si="2"/>
        <v>7.1111125166112288E-7</v>
      </c>
      <c r="AS106" s="45">
        <f t="shared" si="2"/>
        <v>7.5625015893976411E-7</v>
      </c>
      <c r="AT106" s="45">
        <f t="shared" si="2"/>
        <v>8.0277795677652364E-7</v>
      </c>
      <c r="AU106" s="45">
        <f t="shared" si="2"/>
        <v>8.5069464539344608E-7</v>
      </c>
      <c r="AV106" s="45">
        <f t="shared" si="2"/>
        <v>9.0000022501257604E-7</v>
      </c>
      <c r="AW106" s="45">
        <f t="shared" si="2"/>
        <v>9.5069469541186891E-7</v>
      </c>
      <c r="AX106" s="45">
        <f t="shared" si="2"/>
        <v>1.0027780570354139E-6</v>
      </c>
      <c r="AY106" s="45">
        <f t="shared" si="2"/>
        <v>1.056250309883211E-6</v>
      </c>
      <c r="AZ106" s="45">
        <f t="shared" si="2"/>
        <v>1.1111114539552602E-6</v>
      </c>
      <c r="BA106" s="45">
        <f t="shared" si="2"/>
        <v>1.1673614896956508E-6</v>
      </c>
      <c r="BB106" s="45">
        <f t="shared" si="2"/>
        <v>1.2250004168823381E-6</v>
      </c>
      <c r="BC106" s="45">
        <f t="shared" si="2"/>
        <v>1.2840282357373667E-6</v>
      </c>
      <c r="BD106" s="45">
        <f t="shared" si="2"/>
        <v>1.3444449464827812E-6</v>
      </c>
      <c r="BE106" s="45">
        <f t="shared" si="2"/>
        <v>1.4062505493406263E-6</v>
      </c>
      <c r="BF106" s="45">
        <f t="shared" si="2"/>
        <v>1.4694450440888573E-6</v>
      </c>
      <c r="BG106" s="45">
        <f t="shared" si="2"/>
        <v>1.5340284313936081E-6</v>
      </c>
      <c r="BH106" s="45">
        <f t="shared" si="2"/>
        <v>1.600000711032834E-6</v>
      </c>
      <c r="BI106" s="45">
        <f t="shared" si="2"/>
        <v>1.6673618834506243E-6</v>
      </c>
      <c r="BJ106" s="45">
        <f t="shared" si="2"/>
        <v>1.7361119484249343E-6</v>
      </c>
      <c r="BK106" s="45">
        <f t="shared" si="2"/>
        <v>1.8062509061778087E-6</v>
      </c>
      <c r="BL106" s="45">
        <f t="shared" si="2"/>
        <v>1.8777787573753812E-6</v>
      </c>
      <c r="BM106" s="45">
        <f t="shared" si="2"/>
        <v>1.9506955015735628E-6</v>
      </c>
      <c r="BN106" s="45">
        <f t="shared" si="2"/>
        <v>2.0250011389943978E-6</v>
      </c>
      <c r="BO106" s="45">
        <f t="shared" si="2"/>
        <v>2.1006956703040203E-6</v>
      </c>
      <c r="BP106" s="45">
        <f t="shared" si="2"/>
        <v>2.1777790950583409E-6</v>
      </c>
      <c r="BQ106" s="45">
        <f t="shared" si="2"/>
        <v>2.2562514141455381E-6</v>
      </c>
      <c r="BR106" s="45">
        <f t="shared" si="2"/>
        <v>2.3361126271215227E-6</v>
      </c>
      <c r="BS106" s="45">
        <f t="shared" si="2"/>
        <v>2.4173627344303839E-6</v>
      </c>
      <c r="BT106" s="45">
        <f t="shared" si="2"/>
        <v>2.5000017360721216E-6</v>
      </c>
      <c r="BU106" s="45">
        <f t="shared" si="2"/>
        <v>2.5840296324908252E-6</v>
      </c>
      <c r="BV106" s="45">
        <f t="shared" si="2"/>
        <v>2.6694464239085391E-6</v>
      </c>
      <c r="BW106" s="45">
        <f t="shared" si="2"/>
        <v>2.7562521101032189E-6</v>
      </c>
      <c r="BX106" s="45">
        <f t="shared" si="2"/>
        <v>2.8444466919630429E-6</v>
      </c>
      <c r="BY106" s="45">
        <f t="shared" si="2"/>
        <v>2.9340301690439219E-6</v>
      </c>
      <c r="BZ106" s="45">
        <f t="shared" ref="BZ106:DH106" si="3">$L$93-(($L$93^2-BZ104^2)^0.5)</f>
        <v>3.0250025417899451E-6</v>
      </c>
      <c r="CA106" s="45">
        <f t="shared" si="3"/>
        <v>3.1173638104231571E-6</v>
      </c>
      <c r="CB106" s="45">
        <f t="shared" si="3"/>
        <v>3.2111139753876472E-6</v>
      </c>
      <c r="CC106" s="45">
        <f t="shared" si="3"/>
        <v>3.3062530364613707E-6</v>
      </c>
      <c r="CD106" s="45">
        <f t="shared" si="3"/>
        <v>3.4027809940884168E-6</v>
      </c>
      <c r="CE106" s="45">
        <f t="shared" si="3"/>
        <v>3.5006978484908302E-6</v>
      </c>
      <c r="CF106" s="45">
        <f t="shared" si="3"/>
        <v>3.6000035998906554E-6</v>
      </c>
      <c r="CG106" s="45">
        <f t="shared" si="3"/>
        <v>3.7006982487319817E-6</v>
      </c>
      <c r="CH106" s="45">
        <f t="shared" si="3"/>
        <v>3.8027817947927645E-6</v>
      </c>
      <c r="CI106" s="45">
        <f t="shared" si="3"/>
        <v>3.9062542385170929E-6</v>
      </c>
      <c r="CJ106" s="45">
        <f t="shared" si="3"/>
        <v>4.0111155803490561E-6</v>
      </c>
      <c r="CK106" s="45">
        <f t="shared" si="3"/>
        <v>4.1173658200666097E-6</v>
      </c>
      <c r="CL106" s="45">
        <f t="shared" si="3"/>
        <v>4.2250049585579319E-6</v>
      </c>
      <c r="CM106" s="45">
        <f t="shared" si="3"/>
        <v>4.3340329956009782E-6</v>
      </c>
      <c r="CN106" s="45">
        <f t="shared" si="3"/>
        <v>4.4444499314177932E-6</v>
      </c>
      <c r="CO106" s="45">
        <f t="shared" si="3"/>
        <v>4.5562557664524661E-6</v>
      </c>
      <c r="CP106" s="45">
        <f t="shared" si="3"/>
        <v>4.6694505009270415E-6</v>
      </c>
      <c r="CQ106" s="45">
        <f t="shared" si="3"/>
        <v>4.7840341352856086E-6</v>
      </c>
      <c r="CR106" s="45">
        <f t="shared" si="3"/>
        <v>4.9000066693061228E-6</v>
      </c>
      <c r="CS106" s="45">
        <f t="shared" si="3"/>
        <v>5.0173681038767626E-6</v>
      </c>
      <c r="CT106" s="45">
        <f t="shared" si="3"/>
        <v>5.1361184387754832E-6</v>
      </c>
      <c r="CU106" s="45">
        <f t="shared" si="3"/>
        <v>5.256257674446374E-6</v>
      </c>
      <c r="CV106" s="45">
        <f t="shared" si="3"/>
        <v>5.3777858113335242E-6</v>
      </c>
      <c r="CW106" s="45">
        <f t="shared" si="3"/>
        <v>5.5007028494369337E-6</v>
      </c>
      <c r="CX106" s="45">
        <f t="shared" si="3"/>
        <v>5.6250087889786471E-6</v>
      </c>
      <c r="CY106" s="45">
        <f t="shared" si="3"/>
        <v>5.7507036306247983E-6</v>
      </c>
      <c r="CZ106" s="45">
        <f t="shared" si="3"/>
        <v>5.8777873745974318E-6</v>
      </c>
      <c r="DA106" s="45">
        <f t="shared" si="3"/>
        <v>6.0062600208965478E-6</v>
      </c>
      <c r="DB106" s="45">
        <f t="shared" si="3"/>
        <v>6.1361215699662353E-6</v>
      </c>
      <c r="DC106" s="45">
        <f t="shared" si="3"/>
        <v>6.2673720222505835E-6</v>
      </c>
      <c r="DD106" s="45">
        <f t="shared" si="3"/>
        <v>6.4000113777495926E-6</v>
      </c>
      <c r="DE106" s="45">
        <f t="shared" si="3"/>
        <v>6.5340396371293963E-6</v>
      </c>
      <c r="DF106" s="45">
        <f t="shared" si="3"/>
        <v>6.6694568003899946E-6</v>
      </c>
      <c r="DG106" s="45">
        <f t="shared" si="3"/>
        <v>6.8062628681975212E-6</v>
      </c>
      <c r="DH106" s="45">
        <f t="shared" si="3"/>
        <v>6.9444578403299317E-6</v>
      </c>
    </row>
    <row r="107" spans="3:112" x14ac:dyDescent="0.25">
      <c r="C107" s="46"/>
      <c r="D107" s="44"/>
      <c r="K107" s="6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</row>
    <row r="108" spans="3:112" x14ac:dyDescent="0.25">
      <c r="C108" s="46"/>
      <c r="D108" s="44"/>
      <c r="K108" s="6" t="s">
        <v>52</v>
      </c>
      <c r="L108" s="45">
        <f>+L95</f>
        <v>5.0000000000000001E-3</v>
      </c>
      <c r="M108" s="45">
        <f>+($L$95^2-M104^2)^0.5</f>
        <v>4.999749993749688E-3</v>
      </c>
      <c r="N108" s="45">
        <f t="shared" ref="N108:BY108" si="4">+($L$95^2-N104^2)^0.5</f>
        <v>4.9989998999799947E-3</v>
      </c>
      <c r="O108" s="45">
        <f t="shared" si="4"/>
        <v>4.9977494935220593E-3</v>
      </c>
      <c r="P108" s="45">
        <f t="shared" si="4"/>
        <v>4.9959983987187184E-3</v>
      </c>
      <c r="Q108" s="45">
        <f t="shared" si="4"/>
        <v>4.993746088859545E-3</v>
      </c>
      <c r="R108" s="45">
        <f t="shared" si="4"/>
        <v>4.9909918853871119E-3</v>
      </c>
      <c r="S108" s="45">
        <f t="shared" si="4"/>
        <v>4.9877349568717057E-3</v>
      </c>
      <c r="T108" s="45">
        <f t="shared" si="4"/>
        <v>4.9839743177508451E-3</v>
      </c>
      <c r="U108" s="45">
        <f t="shared" si="4"/>
        <v>4.9797088268291349E-3</v>
      </c>
      <c r="V108" s="45">
        <f t="shared" si="4"/>
        <v>4.9749371855330998E-3</v>
      </c>
      <c r="W108" s="45">
        <f t="shared" si="4"/>
        <v>4.9696579359147048E-3</v>
      </c>
      <c r="X108" s="45">
        <f t="shared" si="4"/>
        <v>4.9638694583963427E-3</v>
      </c>
      <c r="Y108" s="45">
        <f t="shared" si="4"/>
        <v>4.9575699692490476E-3</v>
      </c>
      <c r="Z108" s="45">
        <f t="shared" si="4"/>
        <v>4.9507575177946258E-3</v>
      </c>
      <c r="AA108" s="45">
        <f t="shared" si="4"/>
        <v>4.9434299833212968E-3</v>
      </c>
      <c r="AB108" s="45">
        <f t="shared" si="4"/>
        <v>4.9355850717012267E-3</v>
      </c>
      <c r="AC108" s="45">
        <f t="shared" si="4"/>
        <v>4.9272203116970531E-3</v>
      </c>
      <c r="AD108" s="45">
        <f t="shared" si="4"/>
        <v>4.9183330509431755E-3</v>
      </c>
      <c r="AE108" s="45">
        <f t="shared" si="4"/>
        <v>4.9089204515860713E-3</v>
      </c>
      <c r="AF108" s="45">
        <f t="shared" si="4"/>
        <v>4.8989794855663566E-3</v>
      </c>
      <c r="AG108" s="45">
        <f t="shared" si="4"/>
        <v>4.8885069295235735E-3</v>
      </c>
      <c r="AH108" s="45">
        <f t="shared" si="4"/>
        <v>4.8774993593028795E-3</v>
      </c>
      <c r="AI108" s="45">
        <f t="shared" si="4"/>
        <v>4.8659531440407439E-3</v>
      </c>
      <c r="AJ108" s="45">
        <f t="shared" si="4"/>
        <v>4.8538644398046392E-3</v>
      </c>
      <c r="AK108" s="45">
        <f t="shared" si="4"/>
        <v>4.8412291827592711E-3</v>
      </c>
      <c r="AL108" s="45">
        <f t="shared" si="4"/>
        <v>4.8280430818293243E-3</v>
      </c>
      <c r="AM108" s="45">
        <f t="shared" si="4"/>
        <v>4.8143016108258109E-3</v>
      </c>
      <c r="AN108" s="45">
        <f t="shared" si="4"/>
        <v>4.8000000000000004E-3</v>
      </c>
      <c r="AO108" s="45">
        <f t="shared" si="4"/>
        <v>4.7851332269854309E-3</v>
      </c>
      <c r="AP108" s="45">
        <f t="shared" si="4"/>
        <v>4.7696960070847281E-3</v>
      </c>
      <c r="AQ108" s="45">
        <f t="shared" si="4"/>
        <v>4.7536827828537319E-3</v>
      </c>
      <c r="AR108" s="45">
        <f t="shared" si="4"/>
        <v>4.7370877129308047E-3</v>
      </c>
      <c r="AS108" s="45">
        <f t="shared" si="4"/>
        <v>4.719904660054057E-3</v>
      </c>
      <c r="AT108" s="45">
        <f t="shared" si="4"/>
        <v>4.7021271782034992E-3</v>
      </c>
      <c r="AU108" s="45">
        <f t="shared" si="4"/>
        <v>4.6837484987987989E-3</v>
      </c>
      <c r="AV108" s="45">
        <f t="shared" si="4"/>
        <v>4.6647615158762409E-3</v>
      </c>
      <c r="AW108" s="45">
        <f t="shared" si="4"/>
        <v>4.6451587701606071E-3</v>
      </c>
      <c r="AX108" s="45">
        <f t="shared" si="4"/>
        <v>4.624932431938871E-3</v>
      </c>
      <c r="AY108" s="45">
        <f t="shared" si="4"/>
        <v>4.6040742826327207E-3</v>
      </c>
      <c r="AZ108" s="45">
        <f t="shared" si="4"/>
        <v>4.5825756949558405E-3</v>
      </c>
      <c r="BA108" s="45">
        <f t="shared" si="4"/>
        <v>4.5604276115294275E-3</v>
      </c>
      <c r="BB108" s="45">
        <f t="shared" si="4"/>
        <v>4.5376205218153713E-3</v>
      </c>
      <c r="BC108" s="45">
        <f t="shared" si="4"/>
        <v>4.5141444372106656E-3</v>
      </c>
      <c r="BD108" s="45">
        <f t="shared" si="4"/>
        <v>4.4899888641287298E-3</v>
      </c>
      <c r="BE108" s="45">
        <f t="shared" si="4"/>
        <v>4.4651427748729376E-3</v>
      </c>
      <c r="BF108" s="45">
        <f t="shared" si="4"/>
        <v>4.4395945760846225E-3</v>
      </c>
      <c r="BG108" s="45">
        <f t="shared" si="4"/>
        <v>4.4133320745214722E-3</v>
      </c>
      <c r="BH108" s="45">
        <f t="shared" si="4"/>
        <v>4.386342439892262E-3</v>
      </c>
      <c r="BI108" s="45">
        <f t="shared" si="4"/>
        <v>4.3586121644395024E-3</v>
      </c>
      <c r="BJ108" s="45">
        <f t="shared" si="4"/>
        <v>4.3301270189221933E-3</v>
      </c>
      <c r="BK108" s="45">
        <f t="shared" si="4"/>
        <v>4.3008720046055779E-3</v>
      </c>
      <c r="BL108" s="45">
        <f t="shared" si="4"/>
        <v>4.2708313008125243E-3</v>
      </c>
      <c r="BM108" s="45">
        <f t="shared" si="4"/>
        <v>4.2399882075307713E-3</v>
      </c>
      <c r="BN108" s="45">
        <f t="shared" si="4"/>
        <v>4.2083250825001627E-3</v>
      </c>
      <c r="BO108" s="45">
        <f t="shared" si="4"/>
        <v>4.1758232721225167E-3</v>
      </c>
      <c r="BP108" s="45">
        <f t="shared" si="4"/>
        <v>4.1424630354415957E-3</v>
      </c>
      <c r="BQ108" s="45">
        <f t="shared" si="4"/>
        <v>4.1082234603292949E-3</v>
      </c>
      <c r="BR108" s="45">
        <f t="shared" si="4"/>
        <v>4.0730823708832603E-3</v>
      </c>
      <c r="BS108" s="45">
        <f t="shared" si="4"/>
        <v>4.0370162248868904E-3</v>
      </c>
      <c r="BT108" s="45">
        <f t="shared" si="4"/>
        <v>4.0000000000000001E-3</v>
      </c>
      <c r="BU108" s="45">
        <f t="shared" si="4"/>
        <v>3.9620070671315061E-3</v>
      </c>
      <c r="BV108" s="45">
        <f t="shared" si="4"/>
        <v>3.923009049186606E-3</v>
      </c>
      <c r="BW108" s="45">
        <f t="shared" si="4"/>
        <v>3.8829756630707848E-3</v>
      </c>
      <c r="BX108" s="45">
        <f t="shared" si="4"/>
        <v>3.8418745424597094E-3</v>
      </c>
      <c r="BY108" s="45">
        <f t="shared" si="4"/>
        <v>3.7996710383926659E-3</v>
      </c>
      <c r="BZ108" s="45">
        <f t="shared" ref="BZ108:DH108" si="5">+($L$95^2-BZ104^2)^0.5</f>
        <v>3.7563279941985901E-3</v>
      </c>
      <c r="CA108" s="45">
        <f t="shared" si="5"/>
        <v>3.7118054905934928E-3</v>
      </c>
      <c r="CB108" s="45">
        <f t="shared" si="5"/>
        <v>3.6660605559646719E-3</v>
      </c>
      <c r="CC108" s="45">
        <f t="shared" si="5"/>
        <v>3.6190468358395138E-3</v>
      </c>
      <c r="CD108" s="45">
        <f t="shared" si="5"/>
        <v>3.5707142142714248E-3</v>
      </c>
      <c r="CE108" s="45">
        <f t="shared" si="5"/>
        <v>3.5210083782916506E-3</v>
      </c>
      <c r="CF108" s="45">
        <f t="shared" si="5"/>
        <v>3.4698703145794943E-3</v>
      </c>
      <c r="CG108" s="45">
        <f t="shared" si="5"/>
        <v>3.4172357249683556E-3</v>
      </c>
      <c r="CH108" s="45">
        <f t="shared" si="5"/>
        <v>3.3630343441600472E-3</v>
      </c>
      <c r="CI108" s="45">
        <f t="shared" si="5"/>
        <v>3.307189138830738E-3</v>
      </c>
      <c r="CJ108" s="45">
        <f t="shared" si="5"/>
        <v>3.2496153618543841E-3</v>
      </c>
      <c r="CK108" s="45">
        <f t="shared" si="5"/>
        <v>3.190219428189854E-3</v>
      </c>
      <c r="CL108" s="45">
        <f t="shared" si="5"/>
        <v>3.128897569432403E-3</v>
      </c>
      <c r="CM108" s="45">
        <f t="shared" si="5"/>
        <v>3.0655342111938662E-3</v>
      </c>
      <c r="CN108" s="45">
        <f t="shared" si="5"/>
        <v>3.0000000000000005E-3</v>
      </c>
      <c r="CO108" s="45">
        <f t="shared" si="5"/>
        <v>2.9321493822791504E-3</v>
      </c>
      <c r="CP108" s="45">
        <f t="shared" si="5"/>
        <v>2.8618176042508364E-3</v>
      </c>
      <c r="CQ108" s="45">
        <f t="shared" si="5"/>
        <v>2.7888169534768682E-3</v>
      </c>
      <c r="CR108" s="45">
        <f t="shared" si="5"/>
        <v>2.7129319932501068E-3</v>
      </c>
      <c r="CS108" s="45">
        <f t="shared" si="5"/>
        <v>2.6339134382131844E-3</v>
      </c>
      <c r="CT108" s="45">
        <f t="shared" si="5"/>
        <v>2.5514701644346149E-3</v>
      </c>
      <c r="CU108" s="45">
        <f t="shared" si="5"/>
        <v>2.4652586071242095E-3</v>
      </c>
      <c r="CV108" s="45">
        <f t="shared" si="5"/>
        <v>2.3748684174075834E-3</v>
      </c>
      <c r="CW108" s="45">
        <f t="shared" si="5"/>
        <v>2.2798026230356002E-3</v>
      </c>
      <c r="CX108" s="45">
        <f t="shared" si="5"/>
        <v>2.1794494717703359E-3</v>
      </c>
      <c r="CY108" s="45">
        <f t="shared" si="5"/>
        <v>2.0730412441627884E-3</v>
      </c>
      <c r="CZ108" s="45">
        <f t="shared" si="5"/>
        <v>1.9595917942265427E-3</v>
      </c>
      <c r="DA108" s="45">
        <f t="shared" si="5"/>
        <v>1.8377975949489095E-3</v>
      </c>
      <c r="DB108" s="45">
        <f t="shared" si="5"/>
        <v>1.7058722109231984E-3</v>
      </c>
      <c r="DC108" s="45">
        <f t="shared" si="5"/>
        <v>1.5612494995996E-3</v>
      </c>
      <c r="DD108" s="45">
        <f t="shared" si="5"/>
        <v>1.3999999999999993E-3</v>
      </c>
      <c r="DE108" s="45">
        <f t="shared" si="5"/>
        <v>1.215524578114322E-3</v>
      </c>
      <c r="DF108" s="45">
        <f t="shared" si="5"/>
        <v>9.9498743710662121E-4</v>
      </c>
      <c r="DG108" s="45">
        <f t="shared" si="5"/>
        <v>7.0533679898329173E-4</v>
      </c>
      <c r="DH108" s="45">
        <f t="shared" si="5"/>
        <v>0</v>
      </c>
    </row>
    <row r="109" spans="3:112" x14ac:dyDescent="0.25">
      <c r="C109" s="46"/>
      <c r="D109" s="44"/>
      <c r="K109" s="6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</row>
    <row r="110" spans="3:112" x14ac:dyDescent="0.25">
      <c r="C110" s="46"/>
      <c r="D110" s="44"/>
      <c r="K110" s="42" t="s">
        <v>53</v>
      </c>
      <c r="L110" s="45">
        <v>0</v>
      </c>
      <c r="M110" s="45">
        <f t="shared" ref="M110:BX110" si="6">+$L$97*L108*(M106+L106)/2</f>
        <v>8.6805562737879438E-17</v>
      </c>
      <c r="N110" s="45">
        <f t="shared" si="6"/>
        <v>4.34006084001963E-16</v>
      </c>
      <c r="O110" s="45">
        <f t="shared" si="6"/>
        <v>1.1282465153052809E-15</v>
      </c>
      <c r="P110" s="45">
        <f t="shared" si="6"/>
        <v>2.1691621195821746E-15</v>
      </c>
      <c r="Q110" s="45">
        <f t="shared" si="6"/>
        <v>3.5561794326606253E-15</v>
      </c>
      <c r="R110" s="45">
        <f t="shared" si="6"/>
        <v>5.2885158450322638E-15</v>
      </c>
      <c r="S110" s="45">
        <f t="shared" si="6"/>
        <v>7.365179052819297E-15</v>
      </c>
      <c r="T110" s="45">
        <f t="shared" si="6"/>
        <v>9.7849662654540179E-15</v>
      </c>
      <c r="U110" s="45">
        <f t="shared" si="6"/>
        <v>1.2546463306716453E-14</v>
      </c>
      <c r="V110" s="45">
        <f t="shared" si="6"/>
        <v>1.5648043634020854E-14</v>
      </c>
      <c r="W110" s="45">
        <f t="shared" si="6"/>
        <v>1.9087867051439622E-14</v>
      </c>
      <c r="X110" s="45">
        <f t="shared" si="6"/>
        <v>2.2863878251722011E-14</v>
      </c>
      <c r="Y110" s="45">
        <f t="shared" si="6"/>
        <v>2.6973805321150494E-14</v>
      </c>
      <c r="Z110" s="45">
        <f t="shared" si="6"/>
        <v>3.1415158036412243E-14</v>
      </c>
      <c r="AA110" s="45">
        <f t="shared" si="6"/>
        <v>3.6185225701059591E-14</v>
      </c>
      <c r="AB110" s="45">
        <f t="shared" si="6"/>
        <v>4.1281075204547383E-14</v>
      </c>
      <c r="AC110" s="45">
        <f t="shared" si="6"/>
        <v>4.6699548690581469E-14</v>
      </c>
      <c r="AD110" s="45">
        <f t="shared" si="6"/>
        <v>5.2437260911587565E-14</v>
      </c>
      <c r="AE110" s="45">
        <f t="shared" si="6"/>
        <v>5.849059656318203E-14</v>
      </c>
      <c r="AF110" s="45">
        <f t="shared" si="6"/>
        <v>6.4855707260730404E-14</v>
      </c>
      <c r="AG110" s="45">
        <f t="shared" si="6"/>
        <v>7.1528508367871654E-14</v>
      </c>
      <c r="AH110" s="45">
        <f t="shared" si="6"/>
        <v>7.8504675584180244E-14</v>
      </c>
      <c r="AI110" s="45">
        <f t="shared" si="6"/>
        <v>8.5779641226472105E-14</v>
      </c>
      <c r="AJ110" s="45">
        <f t="shared" si="6"/>
        <v>9.3348590246290594E-14</v>
      </c>
      <c r="AK110" s="45">
        <f t="shared" si="6"/>
        <v>1.0120645605102482E-13</v>
      </c>
      <c r="AL110" s="45">
        <f t="shared" si="6"/>
        <v>1.0934791595133937E-13</v>
      </c>
      <c r="AM110" s="45">
        <f t="shared" si="6"/>
        <v>1.1776738630073692E-13</v>
      </c>
      <c r="AN110" s="45">
        <f t="shared" si="6"/>
        <v>1.2645901739005273E-13</v>
      </c>
      <c r="AO110" s="45">
        <f t="shared" si="6"/>
        <v>1.3541668791638984E-13</v>
      </c>
      <c r="AP110" s="45">
        <f t="shared" si="6"/>
        <v>1.4463399911360261E-13</v>
      </c>
      <c r="AQ110" s="45">
        <f t="shared" si="6"/>
        <v>1.5410426846820054E-13</v>
      </c>
      <c r="AR110" s="45">
        <f t="shared" si="6"/>
        <v>1.6382052312851631E-13</v>
      </c>
      <c r="AS110" s="45">
        <f t="shared" si="6"/>
        <v>1.7377549271465688E-13</v>
      </c>
      <c r="AT110" s="45">
        <f t="shared" si="6"/>
        <v>1.8396160171311508E-13</v>
      </c>
      <c r="AU110" s="45">
        <f t="shared" si="6"/>
        <v>1.9437096152695695E-13</v>
      </c>
      <c r="AV110" s="45">
        <f t="shared" si="6"/>
        <v>2.049953617779741E-13</v>
      </c>
      <c r="AW110" s="45">
        <f t="shared" si="6"/>
        <v>2.1582626106058983E-13</v>
      </c>
      <c r="AX110" s="45">
        <f t="shared" si="6"/>
        <v>2.2685477720750692E-13</v>
      </c>
      <c r="AY110" s="45">
        <f t="shared" si="6"/>
        <v>2.3807167681110198E-13</v>
      </c>
      <c r="AZ110" s="45">
        <f t="shared" si="6"/>
        <v>2.4946736395125495E-13</v>
      </c>
      <c r="BA110" s="45">
        <f t="shared" si="6"/>
        <v>2.610318683297288E-13</v>
      </c>
      <c r="BB110" s="45">
        <f t="shared" si="6"/>
        <v>2.7275483238823615E-13</v>
      </c>
      <c r="BC110" s="45">
        <f t="shared" si="6"/>
        <v>2.846254975987486E-13</v>
      </c>
      <c r="BD110" s="45">
        <f t="shared" si="6"/>
        <v>2.9663268984691244E-13</v>
      </c>
      <c r="BE110" s="45">
        <f t="shared" si="6"/>
        <v>3.0876480362140392E-13</v>
      </c>
      <c r="BF110" s="45">
        <f t="shared" si="6"/>
        <v>3.210097850433901E-13</v>
      </c>
      <c r="BG110" s="45">
        <f t="shared" si="6"/>
        <v>3.3335511377914961E-13</v>
      </c>
      <c r="BH110" s="45">
        <f t="shared" si="6"/>
        <v>3.4578778341889101E-13</v>
      </c>
      <c r="BI110" s="45">
        <f t="shared" si="6"/>
        <v>3.5829428036748212E-13</v>
      </c>
      <c r="BJ110" s="45">
        <f t="shared" si="6"/>
        <v>3.7086056112410841E-13</v>
      </c>
      <c r="BK110" s="45">
        <f t="shared" si="6"/>
        <v>3.8347202768854216E-13</v>
      </c>
      <c r="BL110" s="45">
        <f t="shared" si="6"/>
        <v>3.9611350110281055E-13</v>
      </c>
      <c r="BM110" s="45">
        <f t="shared" si="6"/>
        <v>4.0876919248685459E-13</v>
      </c>
      <c r="BN110" s="45">
        <f t="shared" si="6"/>
        <v>4.2142267181819642E-13</v>
      </c>
      <c r="BO110" s="45">
        <f t="shared" si="6"/>
        <v>4.3405683413403564E-13</v>
      </c>
      <c r="BP110" s="45">
        <f t="shared" si="6"/>
        <v>4.4665386235972678E-13</v>
      </c>
      <c r="BQ110" s="45">
        <f t="shared" si="6"/>
        <v>4.5919518705993371E-13</v>
      </c>
      <c r="BR110" s="45">
        <f t="shared" si="6"/>
        <v>4.7166144231764979E-13</v>
      </c>
      <c r="BS110" s="45">
        <f t="shared" si="6"/>
        <v>4.8403241738912501E-13</v>
      </c>
      <c r="BT110" s="45">
        <f t="shared" si="6"/>
        <v>4.9628700377752371E-13</v>
      </c>
      <c r="BU110" s="45">
        <f t="shared" si="6"/>
        <v>5.0840313685629468E-13</v>
      </c>
      <c r="BV110" s="45">
        <f t="shared" si="6"/>
        <v>5.2035773156151097E-13</v>
      </c>
      <c r="BW110" s="45">
        <f t="shared" si="6"/>
        <v>5.3212661117716578E-13</v>
      </c>
      <c r="BX110" s="45">
        <f t="shared" si="6"/>
        <v>5.4368442861532493E-13</v>
      </c>
      <c r="BY110" s="45">
        <f t="shared" ref="BY110:DH110" si="7">+$L$97*BX108*(BY106+BX106)/2</f>
        <v>5.5500457866237879E-13</v>
      </c>
      <c r="BZ110" s="45">
        <f t="shared" si="7"/>
        <v>5.6605910020474962E-13</v>
      </c>
      <c r="CA110" s="45">
        <f t="shared" si="7"/>
        <v>5.768185669860388E-13</v>
      </c>
      <c r="CB110" s="45">
        <f t="shared" si="7"/>
        <v>5.8725196481178742E-13</v>
      </c>
      <c r="CC110" s="45">
        <f t="shared" si="7"/>
        <v>5.9732655327212563E-13</v>
      </c>
      <c r="CD110" s="45">
        <f t="shared" si="7"/>
        <v>6.070077094950208E-13</v>
      </c>
      <c r="CE110" s="45">
        <f t="shared" si="7"/>
        <v>6.1625875077799409E-13</v>
      </c>
      <c r="CF110" s="45">
        <f t="shared" si="7"/>
        <v>6.2504073228747174E-13</v>
      </c>
      <c r="CG110" s="45">
        <f t="shared" si="7"/>
        <v>6.333122155032832E-13</v>
      </c>
      <c r="CH110" s="45">
        <f t="shared" si="7"/>
        <v>6.4102900165799688E-13</v>
      </c>
      <c r="CI110" s="45">
        <f t="shared" si="7"/>
        <v>6.4814382350970972E-13</v>
      </c>
      <c r="CJ110" s="45">
        <f t="shared" si="7"/>
        <v>6.5460598682651047E-13</v>
      </c>
      <c r="CK110" s="45">
        <f t="shared" si="7"/>
        <v>6.6036095068345967E-13</v>
      </c>
      <c r="CL110" s="45">
        <f t="shared" si="7"/>
        <v>6.653498333782833E-13</v>
      </c>
      <c r="CM110" s="45">
        <f t="shared" si="7"/>
        <v>6.6950882628618757E-13</v>
      </c>
      <c r="CN110" s="45">
        <f t="shared" si="7"/>
        <v>6.7276849337893276E-13</v>
      </c>
      <c r="CO110" s="45">
        <f t="shared" si="7"/>
        <v>6.7505292734026956E-13</v>
      </c>
      <c r="CP110" s="45">
        <f t="shared" si="7"/>
        <v>6.762787233246428E-13</v>
      </c>
      <c r="CQ110" s="45">
        <f t="shared" si="7"/>
        <v>6.7635371883570444E-13</v>
      </c>
      <c r="CR110" s="45">
        <f t="shared" si="7"/>
        <v>6.7517542935017984E-13</v>
      </c>
      <c r="CS110" s="45">
        <f t="shared" si="7"/>
        <v>6.7262908278048427E-13</v>
      </c>
      <c r="CT110" s="45">
        <f t="shared" si="7"/>
        <v>6.6858511623521189E-13</v>
      </c>
      <c r="CU110" s="45">
        <f t="shared" si="7"/>
        <v>6.6289593976171335E-13</v>
      </c>
      <c r="CV110" s="45">
        <f t="shared" si="7"/>
        <v>6.5539168079630068E-13</v>
      </c>
      <c r="CW110" s="45">
        <f t="shared" si="7"/>
        <v>6.4587447873975697E-13</v>
      </c>
      <c r="CX110" s="45">
        <f t="shared" si="7"/>
        <v>6.3411066440993862E-13</v>
      </c>
      <c r="CY110" s="45">
        <f t="shared" si="7"/>
        <v>6.1981976059789944E-13</v>
      </c>
      <c r="CZ110" s="45">
        <f t="shared" si="7"/>
        <v>6.0265853653004222E-13</v>
      </c>
      <c r="DA110" s="45">
        <f t="shared" si="7"/>
        <v>5.8219704396023301E-13</v>
      </c>
      <c r="DB110" s="45">
        <f t="shared" si="7"/>
        <v>5.5788099211598842E-13</v>
      </c>
      <c r="DC110" s="45">
        <f t="shared" si="7"/>
        <v>5.2896937593316571E-13</v>
      </c>
      <c r="DD110" s="45">
        <f t="shared" si="7"/>
        <v>4.9442364986216398E-13</v>
      </c>
      <c r="DE110" s="45">
        <f t="shared" si="7"/>
        <v>4.5269178552076438E-13</v>
      </c>
      <c r="DF110" s="45">
        <f t="shared" si="7"/>
        <v>4.0122936092124278E-13</v>
      </c>
      <c r="DG110" s="45">
        <f t="shared" si="7"/>
        <v>3.3520429440537951E-13</v>
      </c>
      <c r="DH110" s="45">
        <f t="shared" si="7"/>
        <v>2.4247223320665035E-13</v>
      </c>
    </row>
    <row r="111" spans="3:112" x14ac:dyDescent="0.25">
      <c r="C111" s="46"/>
      <c r="D111" s="44"/>
      <c r="K111" s="6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</row>
    <row r="112" spans="3:112" x14ac:dyDescent="0.25">
      <c r="C112" s="46"/>
      <c r="D112" s="44"/>
      <c r="K112" s="6" t="s">
        <v>54</v>
      </c>
      <c r="L112" s="45">
        <v>0</v>
      </c>
      <c r="M112" s="45">
        <f t="shared" ref="M112:BX112" si="8">+$L$97*M108*(M106+L106)/2</f>
        <v>8.6801222351230166E-17</v>
      </c>
      <c r="N112" s="45">
        <f t="shared" si="8"/>
        <v>4.3394097169434245E-16</v>
      </c>
      <c r="O112" s="45">
        <f t="shared" si="8"/>
        <v>1.1279643055119008E-15</v>
      </c>
      <c r="P112" s="45">
        <f t="shared" si="8"/>
        <v>2.1684020957914408E-15</v>
      </c>
      <c r="Q112" s="45">
        <f t="shared" si="8"/>
        <v>3.5545762259824112E-15</v>
      </c>
      <c r="R112" s="45">
        <f t="shared" si="8"/>
        <v>5.2855990670373026E-15</v>
      </c>
      <c r="S112" s="45">
        <f t="shared" si="8"/>
        <v>7.3603728214670813E-15</v>
      </c>
      <c r="T112" s="45">
        <f t="shared" si="8"/>
        <v>9.7775886226457391E-15</v>
      </c>
      <c r="U112" s="45">
        <f t="shared" si="8"/>
        <v>1.2535725525595918E-14</v>
      </c>
      <c r="V112" s="45">
        <f t="shared" si="8"/>
        <v>1.5633049413715447E-14</v>
      </c>
      <c r="W112" s="45">
        <f t="shared" si="8"/>
        <v>1.9067611596729498E-14</v>
      </c>
      <c r="X112" s="45">
        <f t="shared" si="8"/>
        <v>2.283724723466826E-14</v>
      </c>
      <c r="Y112" s="45">
        <f t="shared" si="8"/>
        <v>2.6939573721124342E-14</v>
      </c>
      <c r="Z112" s="45">
        <f t="shared" si="8"/>
        <v>3.137198885465918E-14</v>
      </c>
      <c r="AA112" s="45">
        <f t="shared" si="8"/>
        <v>3.6131668545857247E-14</v>
      </c>
      <c r="AB112" s="45">
        <f t="shared" si="8"/>
        <v>4.1215564741639285E-14</v>
      </c>
      <c r="AC112" s="45">
        <f t="shared" si="8"/>
        <v>4.6620402953769095E-14</v>
      </c>
      <c r="AD112" s="45">
        <f t="shared" si="8"/>
        <v>5.234267946779986E-14</v>
      </c>
      <c r="AE112" s="45">
        <f t="shared" si="8"/>
        <v>5.8378658525252357E-14</v>
      </c>
      <c r="AF112" s="45">
        <f t="shared" si="8"/>
        <v>6.4724369140990626E-14</v>
      </c>
      <c r="AG112" s="45">
        <f t="shared" si="8"/>
        <v>7.1375601764619637E-14</v>
      </c>
      <c r="AH112" s="45">
        <f t="shared" si="8"/>
        <v>7.8327904692453234E-14</v>
      </c>
      <c r="AI112" s="45">
        <f t="shared" si="8"/>
        <v>8.5576580163876447E-14</v>
      </c>
      <c r="AJ112" s="45">
        <f t="shared" si="8"/>
        <v>9.3116680183669718E-14</v>
      </c>
      <c r="AK112" s="45">
        <f t="shared" si="8"/>
        <v>1.009430021365791E-13</v>
      </c>
      <c r="AL112" s="45">
        <f t="shared" si="8"/>
        <v>1.0905008401614645E-13</v>
      </c>
      <c r="AM112" s="45">
        <f t="shared" si="8"/>
        <v>1.1743219933231453E-13</v>
      </c>
      <c r="AN112" s="45">
        <f t="shared" si="8"/>
        <v>1.2608335175912091E-13</v>
      </c>
      <c r="AO112" s="45">
        <f t="shared" si="8"/>
        <v>1.3499726934104864E-13</v>
      </c>
      <c r="AP112" s="45">
        <f t="shared" si="8"/>
        <v>1.4416739834335796E-13</v>
      </c>
      <c r="AQ112" s="45">
        <f t="shared" si="8"/>
        <v>1.535868966687673E-13</v>
      </c>
      <c r="AR112" s="45">
        <f t="shared" si="8"/>
        <v>1.6324862694605876E-13</v>
      </c>
      <c r="AS112" s="45">
        <f t="shared" si="8"/>
        <v>1.7314514899696553E-13</v>
      </c>
      <c r="AT112" s="45">
        <f t="shared" si="8"/>
        <v>1.8326871186232367E-13</v>
      </c>
      <c r="AU112" s="45">
        <f t="shared" si="8"/>
        <v>1.9361124545546349E-13</v>
      </c>
      <c r="AV112" s="45">
        <f t="shared" si="8"/>
        <v>2.0416435143779889E-13</v>
      </c>
      <c r="AW112" s="45">
        <f t="shared" si="8"/>
        <v>2.1491929351253245E-13</v>
      </c>
      <c r="AX112" s="45">
        <f t="shared" si="8"/>
        <v>2.2586698719255832E-13</v>
      </c>
      <c r="AY112" s="45">
        <f t="shared" si="8"/>
        <v>2.3699798878353228E-13</v>
      </c>
      <c r="AZ112" s="45">
        <f t="shared" si="8"/>
        <v>2.4830248352856995E-13</v>
      </c>
      <c r="BA112" s="45">
        <f t="shared" si="8"/>
        <v>2.597702731087087E-13</v>
      </c>
      <c r="BB112" s="45">
        <f t="shared" si="8"/>
        <v>2.7139076207244078E-13</v>
      </c>
      <c r="BC112" s="45">
        <f t="shared" si="8"/>
        <v>2.8315294337563528E-13</v>
      </c>
      <c r="BD112" s="45">
        <f t="shared" si="8"/>
        <v>2.9504538294573676E-13</v>
      </c>
      <c r="BE112" s="45">
        <f t="shared" si="8"/>
        <v>3.0705620297628554E-13</v>
      </c>
      <c r="BF112" s="45">
        <f t="shared" si="8"/>
        <v>3.1917306397649967E-13</v>
      </c>
      <c r="BG112" s="45">
        <f t="shared" si="8"/>
        <v>3.3138314560803112E-13</v>
      </c>
      <c r="BH112" s="45">
        <f t="shared" si="8"/>
        <v>3.4367312588210636E-13</v>
      </c>
      <c r="BI112" s="45">
        <f t="shared" si="8"/>
        <v>3.5602915874875538E-13</v>
      </c>
      <c r="BJ112" s="45">
        <f t="shared" si="8"/>
        <v>3.6843684993997517E-13</v>
      </c>
      <c r="BK112" s="45">
        <f t="shared" si="8"/>
        <v>3.8088123078789093E-13</v>
      </c>
      <c r="BL112" s="45">
        <f t="shared" si="8"/>
        <v>3.9334673000561993E-13</v>
      </c>
      <c r="BM112" s="45">
        <f t="shared" si="8"/>
        <v>4.0581714276946579E-13</v>
      </c>
      <c r="BN112" s="45">
        <f t="shared" si="8"/>
        <v>4.1827559732284458E-13</v>
      </c>
      <c r="BO112" s="45">
        <f t="shared" si="8"/>
        <v>4.3070451874974868E-13</v>
      </c>
      <c r="BP112" s="45">
        <f t="shared" si="8"/>
        <v>4.4308558908958094E-13</v>
      </c>
      <c r="BQ112" s="45">
        <f t="shared" si="8"/>
        <v>4.5539970404318067E-13</v>
      </c>
      <c r="BR112" s="45">
        <f t="shared" si="8"/>
        <v>4.6762692542907676E-13</v>
      </c>
      <c r="BS112" s="45">
        <f t="shared" si="8"/>
        <v>4.7974642897962813E-13</v>
      </c>
      <c r="BT112" s="45">
        <f t="shared" si="8"/>
        <v>4.9173644705025056E-13</v>
      </c>
      <c r="BU112" s="45">
        <f t="shared" si="8"/>
        <v>5.0357420529411651E-13</v>
      </c>
      <c r="BV112" s="45">
        <f t="shared" si="8"/>
        <v>5.1523585272349677E-13</v>
      </c>
      <c r="BW112" s="45">
        <f t="shared" si="8"/>
        <v>5.2669638406816234E-13</v>
      </c>
      <c r="BX112" s="45">
        <f t="shared" si="8"/>
        <v>5.3792955369107412E-13</v>
      </c>
      <c r="BY112" s="45">
        <f t="shared" ref="BY112:DH112" si="9">+$L$97*BY108*(BY106+BX106)/2</f>
        <v>5.4890777936975815E-13</v>
      </c>
      <c r="BZ112" s="45">
        <f t="shared" si="9"/>
        <v>5.5960203475125916E-13</v>
      </c>
      <c r="CA112" s="45">
        <f t="shared" si="9"/>
        <v>5.69981728784533E-13</v>
      </c>
      <c r="CB112" s="45">
        <f t="shared" si="9"/>
        <v>5.8001456974649089E-13</v>
      </c>
      <c r="CC112" s="45">
        <f t="shared" si="9"/>
        <v>5.896664115559255E-13</v>
      </c>
      <c r="CD112" s="45">
        <f t="shared" si="9"/>
        <v>5.9890107942287084E-13</v>
      </c>
      <c r="CE112" s="45">
        <f t="shared" si="9"/>
        <v>6.0768017110201687E-13</v>
      </c>
      <c r="CF112" s="45">
        <f t="shared" si="9"/>
        <v>6.1596282921076346E-13</v>
      </c>
      <c r="CG112" s="45">
        <f t="shared" si="9"/>
        <v>6.2370547936139479E-13</v>
      </c>
      <c r="CH112" s="45">
        <f t="shared" si="9"/>
        <v>6.3086152717733119E-13</v>
      </c>
      <c r="CI112" s="45">
        <f t="shared" si="9"/>
        <v>6.3738100600542902E-13</v>
      </c>
      <c r="CJ112" s="45">
        <f t="shared" si="9"/>
        <v>6.4321016472174254E-13</v>
      </c>
      <c r="CK112" s="45">
        <f t="shared" si="9"/>
        <v>6.4829098213214826E-13</v>
      </c>
      <c r="CL112" s="45">
        <f t="shared" si="9"/>
        <v>6.525605913135559E-13</v>
      </c>
      <c r="CM112" s="45">
        <f t="shared" si="9"/>
        <v>6.5595059158452243E-13</v>
      </c>
      <c r="CN112" s="45">
        <f t="shared" si="9"/>
        <v>6.5838621952640798E-13</v>
      </c>
      <c r="CO112" s="45">
        <f t="shared" si="9"/>
        <v>6.5978534130216779E-13</v>
      </c>
      <c r="CP112" s="45">
        <f t="shared" si="9"/>
        <v>6.6005721519084875E-13</v>
      </c>
      <c r="CQ112" s="45">
        <f t="shared" si="9"/>
        <v>6.5910095557257355E-13</v>
      </c>
      <c r="CR112" s="45">
        <f t="shared" si="9"/>
        <v>6.5680360306791035E-13</v>
      </c>
      <c r="CS112" s="45">
        <f t="shared" si="9"/>
        <v>6.5303766717207087E-13</v>
      </c>
      <c r="CT112" s="45">
        <f t="shared" si="9"/>
        <v>6.4765794946413935E-13</v>
      </c>
      <c r="CU112" s="45">
        <f t="shared" si="9"/>
        <v>6.4049736653980566E-13</v>
      </c>
      <c r="CV112" s="45">
        <f t="shared" si="9"/>
        <v>6.3136135059293817E-13</v>
      </c>
      <c r="CW112" s="45">
        <f t="shared" si="9"/>
        <v>6.2002017458718812E-13</v>
      </c>
      <c r="CX112" s="45">
        <f t="shared" si="9"/>
        <v>6.0619815883534788E-13</v>
      </c>
      <c r="CY112" s="45">
        <f t="shared" si="9"/>
        <v>5.8955802568932028E-13</v>
      </c>
      <c r="CZ112" s="45">
        <f t="shared" si="9"/>
        <v>5.6967738882676606E-13</v>
      </c>
      <c r="DA112" s="45">
        <f t="shared" si="9"/>
        <v>5.4601184304244217E-13</v>
      </c>
      <c r="DB112" s="45">
        <f t="shared" si="9"/>
        <v>5.1783378325695594E-13</v>
      </c>
      <c r="DC112" s="45">
        <f t="shared" si="9"/>
        <v>4.841237041033839E-13</v>
      </c>
      <c r="DD112" s="45">
        <f t="shared" si="9"/>
        <v>4.4335841900000594E-13</v>
      </c>
      <c r="DE112" s="45">
        <f t="shared" si="9"/>
        <v>3.9304142257924753E-13</v>
      </c>
      <c r="DF112" s="45">
        <f t="shared" si="9"/>
        <v>3.2843282703034557E-13</v>
      </c>
      <c r="DG112" s="45">
        <f t="shared" si="9"/>
        <v>2.3762302437594259E-13</v>
      </c>
      <c r="DH112" s="45">
        <f t="shared" si="9"/>
        <v>0</v>
      </c>
    </row>
    <row r="113" spans="3:112" x14ac:dyDescent="0.25">
      <c r="C113" s="46"/>
      <c r="D113" s="44"/>
      <c r="K113" s="6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</row>
    <row r="114" spans="3:112" x14ac:dyDescent="0.25">
      <c r="C114" s="46"/>
      <c r="D114" s="44"/>
      <c r="K114" s="42" t="s">
        <v>55</v>
      </c>
      <c r="L114" s="45">
        <v>0</v>
      </c>
      <c r="M114" s="45">
        <f>+(M106+L106)/2</f>
        <v>3.4722225095151771E-10</v>
      </c>
      <c r="N114" s="45">
        <f>+(N106+M106)/2</f>
        <v>1.7361111437352861E-9</v>
      </c>
      <c r="O114" s="45">
        <f t="shared" ref="O114:BZ114" si="10">+(O106+N106)/2</f>
        <v>4.5138889293028228E-9</v>
      </c>
      <c r="P114" s="45">
        <f t="shared" si="10"/>
        <v>8.6805556076541279E-9</v>
      </c>
      <c r="Q114" s="45">
        <f t="shared" si="10"/>
        <v>1.4236111178789201E-8</v>
      </c>
      <c r="R114" s="45">
        <f t="shared" si="10"/>
        <v>2.1180555642708043E-8</v>
      </c>
      <c r="S114" s="45">
        <f t="shared" si="10"/>
        <v>2.9513889110432956E-8</v>
      </c>
      <c r="T114" s="45">
        <f t="shared" si="10"/>
        <v>3.9236111581963939E-8</v>
      </c>
      <c r="U114" s="45">
        <f t="shared" si="10"/>
        <v>5.0347222946278691E-8</v>
      </c>
      <c r="V114" s="45">
        <f t="shared" si="10"/>
        <v>6.2847223314399514E-8</v>
      </c>
      <c r="W114" s="45">
        <f t="shared" si="10"/>
        <v>7.673611279734871E-8</v>
      </c>
      <c r="X114" s="45">
        <f t="shared" si="10"/>
        <v>9.2013891284103977E-8</v>
      </c>
      <c r="Y114" s="45">
        <f t="shared" si="10"/>
        <v>1.0868055877466531E-7</v>
      </c>
      <c r="Z114" s="45">
        <f t="shared" si="10"/>
        <v>1.2673611560209963E-7</v>
      </c>
      <c r="AA114" s="45">
        <f t="shared" si="10"/>
        <v>1.4618056154436232E-7</v>
      </c>
      <c r="AB114" s="45">
        <f t="shared" si="10"/>
        <v>1.6701389660145338E-7</v>
      </c>
      <c r="AC114" s="45">
        <f t="shared" si="10"/>
        <v>1.8923612099541742E-7</v>
      </c>
      <c r="AD114" s="45">
        <f t="shared" si="10"/>
        <v>2.1284723472625444E-7</v>
      </c>
      <c r="AE114" s="45">
        <f t="shared" si="10"/>
        <v>2.3784723790498674E-7</v>
      </c>
      <c r="AF114" s="45">
        <f t="shared" si="10"/>
        <v>2.6423613053161432E-7</v>
      </c>
      <c r="AG114" s="45">
        <f t="shared" si="10"/>
        <v>2.9201391260613718E-7</v>
      </c>
      <c r="AH114" s="45">
        <f t="shared" si="10"/>
        <v>3.2118058423957763E-7</v>
      </c>
      <c r="AI114" s="45">
        <f t="shared" si="10"/>
        <v>3.5173614554295796E-7</v>
      </c>
      <c r="AJ114" s="45">
        <f t="shared" si="10"/>
        <v>3.8368059651627817E-7</v>
      </c>
      <c r="AK114" s="45">
        <f t="shared" si="10"/>
        <v>4.1701393727056058E-7</v>
      </c>
      <c r="AL114" s="45">
        <f t="shared" si="10"/>
        <v>4.5173616791682747E-7</v>
      </c>
      <c r="AM114" s="45">
        <f t="shared" si="10"/>
        <v>4.8784728845507885E-7</v>
      </c>
      <c r="AN114" s="45">
        <f t="shared" si="10"/>
        <v>5.2534729899633703E-7</v>
      </c>
      <c r="AO114" s="45">
        <f t="shared" si="10"/>
        <v>5.642361996516243E-7</v>
      </c>
      <c r="AP114" s="45">
        <f t="shared" si="10"/>
        <v>6.0451399053196297E-7</v>
      </c>
      <c r="AQ114" s="45">
        <f t="shared" si="10"/>
        <v>6.4618067163735304E-7</v>
      </c>
      <c r="AR114" s="45">
        <f t="shared" si="10"/>
        <v>6.8923624318983912E-7</v>
      </c>
      <c r="AS114" s="45">
        <f t="shared" si="10"/>
        <v>7.3368070530044349E-7</v>
      </c>
      <c r="AT114" s="45">
        <f t="shared" si="10"/>
        <v>7.7951405785814387E-7</v>
      </c>
      <c r="AU114" s="45">
        <f t="shared" si="10"/>
        <v>8.2673630108498486E-7</v>
      </c>
      <c r="AV114" s="45">
        <f t="shared" si="10"/>
        <v>8.7534743520301106E-7</v>
      </c>
      <c r="AW114" s="45">
        <f t="shared" si="10"/>
        <v>9.2534746021222247E-7</v>
      </c>
      <c r="AX114" s="45">
        <f t="shared" si="10"/>
        <v>9.767363762236414E-7</v>
      </c>
      <c r="AY114" s="45">
        <f t="shared" si="10"/>
        <v>1.0295141834593124E-6</v>
      </c>
      <c r="AZ114" s="45">
        <f t="shared" si="10"/>
        <v>1.0836808819192356E-6</v>
      </c>
      <c r="BA114" s="45">
        <f t="shared" si="10"/>
        <v>1.1392364718254555E-6</v>
      </c>
      <c r="BB114" s="45">
        <f t="shared" si="10"/>
        <v>1.1961809532889944E-6</v>
      </c>
      <c r="BC114" s="45">
        <f t="shared" si="10"/>
        <v>1.2545143263098524E-6</v>
      </c>
      <c r="BD114" s="45">
        <f t="shared" si="10"/>
        <v>1.314236591110074E-6</v>
      </c>
      <c r="BE114" s="45">
        <f t="shared" si="10"/>
        <v>1.3753477479117038E-6</v>
      </c>
      <c r="BF114" s="45">
        <f t="shared" si="10"/>
        <v>1.4378477967147418E-6</v>
      </c>
      <c r="BG114" s="45">
        <f t="shared" si="10"/>
        <v>1.5017367377412327E-6</v>
      </c>
      <c r="BH114" s="45">
        <f t="shared" si="10"/>
        <v>1.5670145712132211E-6</v>
      </c>
      <c r="BI114" s="45">
        <f t="shared" si="10"/>
        <v>1.6336812972417292E-6</v>
      </c>
      <c r="BJ114" s="45">
        <f t="shared" si="10"/>
        <v>1.7017369159377793E-6</v>
      </c>
      <c r="BK114" s="45">
        <f t="shared" si="10"/>
        <v>1.7711814273013715E-6</v>
      </c>
      <c r="BL114" s="45">
        <f t="shared" si="10"/>
        <v>1.842014831776595E-6</v>
      </c>
      <c r="BM114" s="45">
        <f t="shared" si="10"/>
        <v>1.914237129474472E-6</v>
      </c>
      <c r="BN114" s="45">
        <f t="shared" si="10"/>
        <v>1.9878483202839803E-6</v>
      </c>
      <c r="BO114" s="45">
        <f t="shared" si="10"/>
        <v>2.062848404649209E-6</v>
      </c>
      <c r="BP114" s="45">
        <f t="shared" si="10"/>
        <v>2.1392373826811806E-6</v>
      </c>
      <c r="BQ114" s="45">
        <f t="shared" si="10"/>
        <v>2.2170152546019395E-6</v>
      </c>
      <c r="BR114" s="45">
        <f t="shared" si="10"/>
        <v>2.2961820206335304E-6</v>
      </c>
      <c r="BS114" s="45">
        <f t="shared" si="10"/>
        <v>2.3767376807759533E-6</v>
      </c>
      <c r="BT114" s="45">
        <f t="shared" si="10"/>
        <v>2.4586822352512527E-6</v>
      </c>
      <c r="BU114" s="45">
        <f t="shared" si="10"/>
        <v>2.5420156842814734E-6</v>
      </c>
      <c r="BV114" s="45">
        <f t="shared" si="10"/>
        <v>2.6267380281996822E-6</v>
      </c>
      <c r="BW114" s="45">
        <f t="shared" si="10"/>
        <v>2.712849267005879E-6</v>
      </c>
      <c r="BX114" s="45">
        <f t="shared" si="10"/>
        <v>2.8003494010331309E-6</v>
      </c>
      <c r="BY114" s="45">
        <f t="shared" si="10"/>
        <v>2.8892384305034824E-6</v>
      </c>
      <c r="BZ114" s="45">
        <f t="shared" si="10"/>
        <v>2.9795163554169335E-6</v>
      </c>
      <c r="CA114" s="45">
        <f t="shared" ref="CA114:DH114" si="11">+(CA106+BZ106)/2</f>
        <v>3.0711831761065511E-6</v>
      </c>
      <c r="CB114" s="45">
        <f t="shared" si="11"/>
        <v>3.1642388929054022E-6</v>
      </c>
      <c r="CC114" s="45">
        <f t="shared" si="11"/>
        <v>3.2586835059245089E-6</v>
      </c>
      <c r="CD114" s="45">
        <f t="shared" si="11"/>
        <v>3.3545170152748938E-6</v>
      </c>
      <c r="CE114" s="45">
        <f t="shared" si="11"/>
        <v>3.4517394212896235E-6</v>
      </c>
      <c r="CF114" s="45">
        <f t="shared" si="11"/>
        <v>3.5503507241907428E-6</v>
      </c>
      <c r="CG114" s="45">
        <f t="shared" si="11"/>
        <v>3.6503509243113186E-6</v>
      </c>
      <c r="CH114" s="45">
        <f t="shared" si="11"/>
        <v>3.7517400217623731E-6</v>
      </c>
      <c r="CI114" s="45">
        <f t="shared" si="11"/>
        <v>3.8545180166549287E-6</v>
      </c>
      <c r="CJ114" s="45">
        <f t="shared" si="11"/>
        <v>3.9586849094330745E-6</v>
      </c>
      <c r="CK114" s="45">
        <f t="shared" si="11"/>
        <v>4.0642407002078329E-6</v>
      </c>
      <c r="CL114" s="45">
        <f t="shared" si="11"/>
        <v>4.1711853893122708E-6</v>
      </c>
      <c r="CM114" s="45">
        <f t="shared" si="11"/>
        <v>4.2795189770794551E-6</v>
      </c>
      <c r="CN114" s="45">
        <f t="shared" si="11"/>
        <v>4.3892414635093857E-6</v>
      </c>
      <c r="CO114" s="45">
        <f t="shared" si="11"/>
        <v>4.5003528489351297E-6</v>
      </c>
      <c r="CP114" s="45">
        <f t="shared" si="11"/>
        <v>4.6128531336897538E-6</v>
      </c>
      <c r="CQ114" s="45">
        <f t="shared" si="11"/>
        <v>4.7267423181063251E-6</v>
      </c>
      <c r="CR114" s="45">
        <f t="shared" si="11"/>
        <v>4.8420204022958657E-6</v>
      </c>
      <c r="CS114" s="45">
        <f t="shared" si="11"/>
        <v>4.9586873865914427E-6</v>
      </c>
      <c r="CT114" s="45">
        <f t="shared" si="11"/>
        <v>5.0767432713261229E-6</v>
      </c>
      <c r="CU114" s="45">
        <f t="shared" si="11"/>
        <v>5.1961880566109286E-6</v>
      </c>
      <c r="CV114" s="45">
        <f t="shared" si="11"/>
        <v>5.3170217428899491E-6</v>
      </c>
      <c r="CW114" s="45">
        <f t="shared" si="11"/>
        <v>5.4392443303852289E-6</v>
      </c>
      <c r="CX114" s="45">
        <f t="shared" si="11"/>
        <v>5.5628558192077904E-6</v>
      </c>
      <c r="CY114" s="45">
        <f t="shared" si="11"/>
        <v>5.6878562098017227E-6</v>
      </c>
      <c r="CZ114" s="45">
        <f t="shared" si="11"/>
        <v>5.8142455026111151E-6</v>
      </c>
      <c r="DA114" s="45">
        <f t="shared" si="11"/>
        <v>5.9420236977469898E-6</v>
      </c>
      <c r="DB114" s="45">
        <f t="shared" si="11"/>
        <v>6.0711907954313915E-6</v>
      </c>
      <c r="DC114" s="45">
        <f t="shared" si="11"/>
        <v>6.2017467961084094E-6</v>
      </c>
      <c r="DD114" s="45">
        <f t="shared" si="11"/>
        <v>6.3336917000000881E-6</v>
      </c>
      <c r="DE114" s="45">
        <f t="shared" si="11"/>
        <v>6.4670255074394944E-6</v>
      </c>
      <c r="DF114" s="45">
        <f t="shared" si="11"/>
        <v>6.6017482187596954E-6</v>
      </c>
      <c r="DG114" s="45">
        <f t="shared" si="11"/>
        <v>6.7378598342937579E-6</v>
      </c>
      <c r="DH114" s="45">
        <f t="shared" si="11"/>
        <v>6.8753603542637265E-6</v>
      </c>
    </row>
    <row r="115" spans="3:112" x14ac:dyDescent="0.25">
      <c r="C115" s="46"/>
      <c r="D115" s="46"/>
      <c r="K115" s="6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</row>
    <row r="116" spans="3:112" x14ac:dyDescent="0.25">
      <c r="C116" s="46"/>
      <c r="D116" s="46"/>
      <c r="K116" s="42" t="s">
        <v>53</v>
      </c>
      <c r="L116" s="45">
        <v>0</v>
      </c>
      <c r="M116" s="45">
        <f>+IF($L$99&gt;M114,M110,M110*$L$99/M114)</f>
        <v>8.6805562737879438E-17</v>
      </c>
      <c r="N116" s="45">
        <f t="shared" ref="N116:BY116" si="12">+IF($L$99&gt;N114,N110,N110*$L$99/N114)</f>
        <v>4.34006084001963E-16</v>
      </c>
      <c r="O116" s="45">
        <f t="shared" si="12"/>
        <v>1.1282465153052809E-15</v>
      </c>
      <c r="P116" s="45">
        <f t="shared" si="12"/>
        <v>2.1691621195821746E-15</v>
      </c>
      <c r="Q116" s="45">
        <f t="shared" si="12"/>
        <v>3.5561794326606253E-15</v>
      </c>
      <c r="R116" s="45">
        <f t="shared" si="12"/>
        <v>5.2885158450322638E-15</v>
      </c>
      <c r="S116" s="45">
        <f t="shared" si="12"/>
        <v>7.365179052819297E-15</v>
      </c>
      <c r="T116" s="45">
        <f t="shared" si="12"/>
        <v>9.7849662654540179E-15</v>
      </c>
      <c r="U116" s="45">
        <f t="shared" si="12"/>
        <v>1.2546463306716453E-14</v>
      </c>
      <c r="V116" s="45">
        <f t="shared" si="12"/>
        <v>1.5648043634020854E-14</v>
      </c>
      <c r="W116" s="45">
        <f t="shared" si="12"/>
        <v>1.9087867051439622E-14</v>
      </c>
      <c r="X116" s="45">
        <f t="shared" si="12"/>
        <v>2.2863878251722011E-14</v>
      </c>
      <c r="Y116" s="45">
        <f t="shared" si="12"/>
        <v>2.6973805321150494E-14</v>
      </c>
      <c r="Z116" s="45">
        <f t="shared" si="12"/>
        <v>3.1415158036412243E-14</v>
      </c>
      <c r="AA116" s="45">
        <f t="shared" si="12"/>
        <v>3.6185225701059591E-14</v>
      </c>
      <c r="AB116" s="45">
        <f t="shared" si="12"/>
        <v>4.1281075204547383E-14</v>
      </c>
      <c r="AC116" s="45">
        <f t="shared" si="12"/>
        <v>4.6699548690581469E-14</v>
      </c>
      <c r="AD116" s="45">
        <f t="shared" si="12"/>
        <v>5.2437260911587565E-14</v>
      </c>
      <c r="AE116" s="45">
        <f t="shared" si="12"/>
        <v>5.849059656318203E-14</v>
      </c>
      <c r="AF116" s="45">
        <f t="shared" si="12"/>
        <v>6.4855707260730404E-14</v>
      </c>
      <c r="AG116" s="45">
        <f t="shared" si="12"/>
        <v>7.1528508367871654E-14</v>
      </c>
      <c r="AH116" s="45">
        <f t="shared" si="12"/>
        <v>7.8504675584180244E-14</v>
      </c>
      <c r="AI116" s="45">
        <f t="shared" si="12"/>
        <v>8.5779641226472105E-14</v>
      </c>
      <c r="AJ116" s="45">
        <f t="shared" si="12"/>
        <v>9.3348590246290594E-14</v>
      </c>
      <c r="AK116" s="45">
        <f t="shared" si="12"/>
        <v>1.0120645605102482E-13</v>
      </c>
      <c r="AL116" s="45">
        <f t="shared" si="12"/>
        <v>1.0934791595133937E-13</v>
      </c>
      <c r="AM116" s="45">
        <f t="shared" si="12"/>
        <v>1.1776738630073692E-13</v>
      </c>
      <c r="AN116" s="45">
        <f t="shared" si="12"/>
        <v>1.2645901739005273E-13</v>
      </c>
      <c r="AO116" s="45">
        <f t="shared" si="12"/>
        <v>1.3541668791638984E-13</v>
      </c>
      <c r="AP116" s="45">
        <f t="shared" si="12"/>
        <v>1.4463399911360261E-13</v>
      </c>
      <c r="AQ116" s="45">
        <f t="shared" si="12"/>
        <v>1.5410426846820054E-13</v>
      </c>
      <c r="AR116" s="45">
        <f t="shared" si="12"/>
        <v>1.6382052312851631E-13</v>
      </c>
      <c r="AS116" s="45">
        <f t="shared" si="12"/>
        <v>1.7377549271465688E-13</v>
      </c>
      <c r="AT116" s="45">
        <f t="shared" si="12"/>
        <v>1.8396160171311508E-13</v>
      </c>
      <c r="AU116" s="45">
        <f t="shared" si="12"/>
        <v>1.9437096152695695E-13</v>
      </c>
      <c r="AV116" s="45">
        <f t="shared" si="12"/>
        <v>2.049953617779741E-13</v>
      </c>
      <c r="AW116" s="45">
        <f t="shared" si="12"/>
        <v>2.1582626106058983E-13</v>
      </c>
      <c r="AX116" s="45">
        <f t="shared" si="12"/>
        <v>2.2685477720750692E-13</v>
      </c>
      <c r="AY116" s="45">
        <f t="shared" si="12"/>
        <v>2.3807167681110198E-13</v>
      </c>
      <c r="AZ116" s="45">
        <f t="shared" si="12"/>
        <v>2.4946736395125495E-13</v>
      </c>
      <c r="BA116" s="45">
        <f t="shared" si="12"/>
        <v>2.610318683297288E-13</v>
      </c>
      <c r="BB116" s="45">
        <f t="shared" si="12"/>
        <v>2.7275483238823615E-13</v>
      </c>
      <c r="BC116" s="45">
        <f t="shared" si="12"/>
        <v>2.846254975987486E-13</v>
      </c>
      <c r="BD116" s="45">
        <f t="shared" si="12"/>
        <v>2.9663268984691244E-13</v>
      </c>
      <c r="BE116" s="45">
        <f t="shared" si="12"/>
        <v>3.0876480362140392E-13</v>
      </c>
      <c r="BF116" s="45">
        <f t="shared" si="12"/>
        <v>3.210097850433901E-13</v>
      </c>
      <c r="BG116" s="45">
        <f t="shared" si="12"/>
        <v>3.3335511377914961E-13</v>
      </c>
      <c r="BH116" s="45">
        <f t="shared" si="12"/>
        <v>3.4578778341889101E-13</v>
      </c>
      <c r="BI116" s="45">
        <f t="shared" si="12"/>
        <v>3.5829428036748212E-13</v>
      </c>
      <c r="BJ116" s="45">
        <f t="shared" si="12"/>
        <v>3.7086056112410841E-13</v>
      </c>
      <c r="BK116" s="45">
        <f t="shared" si="12"/>
        <v>3.8347202768854216E-13</v>
      </c>
      <c r="BL116" s="45">
        <f t="shared" si="12"/>
        <v>3.9611350110281055E-13</v>
      </c>
      <c r="BM116" s="45">
        <f t="shared" si="12"/>
        <v>4.0876919248685459E-13</v>
      </c>
      <c r="BN116" s="45">
        <f t="shared" si="12"/>
        <v>4.2142267181819642E-13</v>
      </c>
      <c r="BO116" s="45">
        <f t="shared" si="12"/>
        <v>4.3405683413403564E-13</v>
      </c>
      <c r="BP116" s="45">
        <f t="shared" si="12"/>
        <v>4.4665386235972678E-13</v>
      </c>
      <c r="BQ116" s="45">
        <f t="shared" si="12"/>
        <v>4.5919518705993371E-13</v>
      </c>
      <c r="BR116" s="45">
        <f t="shared" si="12"/>
        <v>4.7166144231764979E-13</v>
      </c>
      <c r="BS116" s="45">
        <f t="shared" si="12"/>
        <v>4.8403241738912501E-13</v>
      </c>
      <c r="BT116" s="45">
        <f t="shared" si="12"/>
        <v>4.9628700377752371E-13</v>
      </c>
      <c r="BU116" s="45">
        <f t="shared" si="12"/>
        <v>5.0840313685629468E-13</v>
      </c>
      <c r="BV116" s="45">
        <f t="shared" si="12"/>
        <v>5.2035773156151097E-13</v>
      </c>
      <c r="BW116" s="45">
        <f t="shared" si="12"/>
        <v>5.3212661117716578E-13</v>
      </c>
      <c r="BX116" s="45">
        <f t="shared" si="12"/>
        <v>5.4368442861532493E-13</v>
      </c>
      <c r="BY116" s="45">
        <f t="shared" si="12"/>
        <v>5.5500457866237879E-13</v>
      </c>
      <c r="BZ116" s="45">
        <f t="shared" ref="BZ116:DH116" si="13">+IF($L$99&gt;BZ114,BZ110,BZ110*$L$99/BZ114)</f>
        <v>5.6605910020474962E-13</v>
      </c>
      <c r="CA116" s="45">
        <f t="shared" si="13"/>
        <v>5.768185669860388E-13</v>
      </c>
      <c r="CB116" s="45">
        <f t="shared" si="13"/>
        <v>5.8725196481178742E-13</v>
      </c>
      <c r="CC116" s="45">
        <f t="shared" si="13"/>
        <v>5.9732655327212563E-13</v>
      </c>
      <c r="CD116" s="45">
        <f t="shared" si="13"/>
        <v>6.070077094950208E-13</v>
      </c>
      <c r="CE116" s="45">
        <f t="shared" si="13"/>
        <v>6.1625875077799409E-13</v>
      </c>
      <c r="CF116" s="45">
        <f t="shared" si="13"/>
        <v>6.2504073228747174E-13</v>
      </c>
      <c r="CG116" s="45">
        <f t="shared" si="13"/>
        <v>6.333122155032832E-13</v>
      </c>
      <c r="CH116" s="45">
        <f t="shared" si="13"/>
        <v>6.4102900165799688E-13</v>
      </c>
      <c r="CI116" s="45">
        <f t="shared" si="13"/>
        <v>6.4814382350970972E-13</v>
      </c>
      <c r="CJ116" s="45">
        <f t="shared" si="13"/>
        <v>6.5460598682651047E-13</v>
      </c>
      <c r="CK116" s="45">
        <f t="shared" si="13"/>
        <v>6.6036095068345967E-13</v>
      </c>
      <c r="CL116" s="45">
        <f t="shared" si="13"/>
        <v>6.653498333782833E-13</v>
      </c>
      <c r="CM116" s="45">
        <f t="shared" si="13"/>
        <v>6.6950882628618757E-13</v>
      </c>
      <c r="CN116" s="45">
        <f t="shared" si="13"/>
        <v>6.7276849337893276E-13</v>
      </c>
      <c r="CO116" s="45">
        <f t="shared" si="13"/>
        <v>6.7505292734026956E-13</v>
      </c>
      <c r="CP116" s="45">
        <f t="shared" si="13"/>
        <v>6.762787233246428E-13</v>
      </c>
      <c r="CQ116" s="45">
        <f t="shared" si="13"/>
        <v>6.7635371883570444E-13</v>
      </c>
      <c r="CR116" s="45">
        <f t="shared" si="13"/>
        <v>6.7517542935017984E-13</v>
      </c>
      <c r="CS116" s="45">
        <f t="shared" si="13"/>
        <v>6.7262908278048427E-13</v>
      </c>
      <c r="CT116" s="45">
        <f t="shared" si="13"/>
        <v>6.6858511623521189E-13</v>
      </c>
      <c r="CU116" s="45">
        <f t="shared" si="13"/>
        <v>6.6289593976171335E-13</v>
      </c>
      <c r="CV116" s="45">
        <f t="shared" si="13"/>
        <v>6.5539168079630068E-13</v>
      </c>
      <c r="CW116" s="45">
        <f t="shared" si="13"/>
        <v>6.4587447873975697E-13</v>
      </c>
      <c r="CX116" s="45">
        <f t="shared" si="13"/>
        <v>6.3411066440993862E-13</v>
      </c>
      <c r="CY116" s="45">
        <f t="shared" si="13"/>
        <v>6.1981976059789944E-13</v>
      </c>
      <c r="CZ116" s="45">
        <f t="shared" si="13"/>
        <v>6.0265853653004222E-13</v>
      </c>
      <c r="DA116" s="45">
        <f t="shared" si="13"/>
        <v>5.8219704396023301E-13</v>
      </c>
      <c r="DB116" s="45">
        <f t="shared" si="13"/>
        <v>5.5788099211598842E-13</v>
      </c>
      <c r="DC116" s="45">
        <f t="shared" si="13"/>
        <v>5.2896937593316571E-13</v>
      </c>
      <c r="DD116" s="45">
        <f t="shared" si="13"/>
        <v>4.9442364986216398E-13</v>
      </c>
      <c r="DE116" s="45">
        <f t="shared" si="13"/>
        <v>4.5269178552076438E-13</v>
      </c>
      <c r="DF116" s="45">
        <f t="shared" si="13"/>
        <v>4.0122936092124278E-13</v>
      </c>
      <c r="DG116" s="45">
        <f t="shared" si="13"/>
        <v>3.3520429440537951E-13</v>
      </c>
      <c r="DH116" s="45">
        <f t="shared" si="13"/>
        <v>2.4247223320665035E-13</v>
      </c>
    </row>
    <row r="117" spans="3:112" x14ac:dyDescent="0.25">
      <c r="C117" s="46"/>
      <c r="D117" s="46"/>
      <c r="K117" s="6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</row>
    <row r="118" spans="3:112" x14ac:dyDescent="0.25">
      <c r="C118" s="46"/>
      <c r="D118" s="46"/>
      <c r="K118" s="6" t="s">
        <v>54</v>
      </c>
      <c r="L118" s="45">
        <v>0</v>
      </c>
      <c r="M118" s="45">
        <f>+IF($L$99&gt;M114,M112,M112*$L$99/M114)</f>
        <v>8.6801222351230166E-17</v>
      </c>
      <c r="N118" s="45">
        <f t="shared" ref="N118:BY118" si="14">+IF($L$99&gt;N114,N112,N112*$L$99/N114)</f>
        <v>4.3394097169434245E-16</v>
      </c>
      <c r="O118" s="45">
        <f t="shared" si="14"/>
        <v>1.1279643055119008E-15</v>
      </c>
      <c r="P118" s="45">
        <f t="shared" si="14"/>
        <v>2.1684020957914408E-15</v>
      </c>
      <c r="Q118" s="45">
        <f t="shared" si="14"/>
        <v>3.5545762259824112E-15</v>
      </c>
      <c r="R118" s="45">
        <f t="shared" si="14"/>
        <v>5.2855990670373026E-15</v>
      </c>
      <c r="S118" s="45">
        <f t="shared" si="14"/>
        <v>7.3603728214670813E-15</v>
      </c>
      <c r="T118" s="45">
        <f t="shared" si="14"/>
        <v>9.7775886226457391E-15</v>
      </c>
      <c r="U118" s="45">
        <f t="shared" si="14"/>
        <v>1.2535725525595918E-14</v>
      </c>
      <c r="V118" s="45">
        <f t="shared" si="14"/>
        <v>1.5633049413715447E-14</v>
      </c>
      <c r="W118" s="45">
        <f t="shared" si="14"/>
        <v>1.9067611596729498E-14</v>
      </c>
      <c r="X118" s="45">
        <f t="shared" si="14"/>
        <v>2.283724723466826E-14</v>
      </c>
      <c r="Y118" s="45">
        <f t="shared" si="14"/>
        <v>2.6939573721124342E-14</v>
      </c>
      <c r="Z118" s="45">
        <f t="shared" si="14"/>
        <v>3.137198885465918E-14</v>
      </c>
      <c r="AA118" s="45">
        <f t="shared" si="14"/>
        <v>3.6131668545857247E-14</v>
      </c>
      <c r="AB118" s="45">
        <f t="shared" si="14"/>
        <v>4.1215564741639285E-14</v>
      </c>
      <c r="AC118" s="45">
        <f t="shared" si="14"/>
        <v>4.6620402953769095E-14</v>
      </c>
      <c r="AD118" s="45">
        <f t="shared" si="14"/>
        <v>5.234267946779986E-14</v>
      </c>
      <c r="AE118" s="45">
        <f t="shared" si="14"/>
        <v>5.8378658525252357E-14</v>
      </c>
      <c r="AF118" s="45">
        <f t="shared" si="14"/>
        <v>6.4724369140990626E-14</v>
      </c>
      <c r="AG118" s="45">
        <f t="shared" si="14"/>
        <v>7.1375601764619637E-14</v>
      </c>
      <c r="AH118" s="45">
        <f t="shared" si="14"/>
        <v>7.8327904692453234E-14</v>
      </c>
      <c r="AI118" s="45">
        <f t="shared" si="14"/>
        <v>8.5576580163876447E-14</v>
      </c>
      <c r="AJ118" s="45">
        <f t="shared" si="14"/>
        <v>9.3116680183669718E-14</v>
      </c>
      <c r="AK118" s="45">
        <f t="shared" si="14"/>
        <v>1.009430021365791E-13</v>
      </c>
      <c r="AL118" s="45">
        <f t="shared" si="14"/>
        <v>1.0905008401614645E-13</v>
      </c>
      <c r="AM118" s="45">
        <f t="shared" si="14"/>
        <v>1.1743219933231453E-13</v>
      </c>
      <c r="AN118" s="45">
        <f t="shared" si="14"/>
        <v>1.2608335175912091E-13</v>
      </c>
      <c r="AO118" s="45">
        <f t="shared" si="14"/>
        <v>1.3499726934104864E-13</v>
      </c>
      <c r="AP118" s="45">
        <f t="shared" si="14"/>
        <v>1.4416739834335796E-13</v>
      </c>
      <c r="AQ118" s="45">
        <f t="shared" si="14"/>
        <v>1.535868966687673E-13</v>
      </c>
      <c r="AR118" s="45">
        <f t="shared" si="14"/>
        <v>1.6324862694605876E-13</v>
      </c>
      <c r="AS118" s="45">
        <f t="shared" si="14"/>
        <v>1.7314514899696553E-13</v>
      </c>
      <c r="AT118" s="45">
        <f t="shared" si="14"/>
        <v>1.8326871186232367E-13</v>
      </c>
      <c r="AU118" s="45">
        <f t="shared" si="14"/>
        <v>1.9361124545546349E-13</v>
      </c>
      <c r="AV118" s="45">
        <f t="shared" si="14"/>
        <v>2.0416435143779889E-13</v>
      </c>
      <c r="AW118" s="45">
        <f t="shared" si="14"/>
        <v>2.1491929351253245E-13</v>
      </c>
      <c r="AX118" s="45">
        <f t="shared" si="14"/>
        <v>2.2586698719255832E-13</v>
      </c>
      <c r="AY118" s="45">
        <f t="shared" si="14"/>
        <v>2.3699798878353228E-13</v>
      </c>
      <c r="AZ118" s="45">
        <f t="shared" si="14"/>
        <v>2.4830248352856995E-13</v>
      </c>
      <c r="BA118" s="45">
        <f t="shared" si="14"/>
        <v>2.597702731087087E-13</v>
      </c>
      <c r="BB118" s="45">
        <f t="shared" si="14"/>
        <v>2.7139076207244078E-13</v>
      </c>
      <c r="BC118" s="45">
        <f t="shared" si="14"/>
        <v>2.8315294337563528E-13</v>
      </c>
      <c r="BD118" s="45">
        <f t="shared" si="14"/>
        <v>2.9504538294573676E-13</v>
      </c>
      <c r="BE118" s="45">
        <f t="shared" si="14"/>
        <v>3.0705620297628554E-13</v>
      </c>
      <c r="BF118" s="45">
        <f t="shared" si="14"/>
        <v>3.1917306397649967E-13</v>
      </c>
      <c r="BG118" s="45">
        <f t="shared" si="14"/>
        <v>3.3138314560803112E-13</v>
      </c>
      <c r="BH118" s="45">
        <f t="shared" si="14"/>
        <v>3.4367312588210636E-13</v>
      </c>
      <c r="BI118" s="45">
        <f t="shared" si="14"/>
        <v>3.5602915874875538E-13</v>
      </c>
      <c r="BJ118" s="45">
        <f t="shared" si="14"/>
        <v>3.6843684993997517E-13</v>
      </c>
      <c r="BK118" s="45">
        <f t="shared" si="14"/>
        <v>3.8088123078789093E-13</v>
      </c>
      <c r="BL118" s="45">
        <f t="shared" si="14"/>
        <v>3.9334673000561993E-13</v>
      </c>
      <c r="BM118" s="45">
        <f t="shared" si="14"/>
        <v>4.0581714276946579E-13</v>
      </c>
      <c r="BN118" s="45">
        <f t="shared" si="14"/>
        <v>4.1827559732284458E-13</v>
      </c>
      <c r="BO118" s="45">
        <f t="shared" si="14"/>
        <v>4.3070451874974868E-13</v>
      </c>
      <c r="BP118" s="45">
        <f t="shared" si="14"/>
        <v>4.4308558908958094E-13</v>
      </c>
      <c r="BQ118" s="45">
        <f t="shared" si="14"/>
        <v>4.5539970404318067E-13</v>
      </c>
      <c r="BR118" s="45">
        <f t="shared" si="14"/>
        <v>4.6762692542907676E-13</v>
      </c>
      <c r="BS118" s="45">
        <f t="shared" si="14"/>
        <v>4.7974642897962813E-13</v>
      </c>
      <c r="BT118" s="45">
        <f t="shared" si="14"/>
        <v>4.9173644705025056E-13</v>
      </c>
      <c r="BU118" s="45">
        <f t="shared" si="14"/>
        <v>5.0357420529411651E-13</v>
      </c>
      <c r="BV118" s="45">
        <f t="shared" si="14"/>
        <v>5.1523585272349677E-13</v>
      </c>
      <c r="BW118" s="45">
        <f t="shared" si="14"/>
        <v>5.2669638406816234E-13</v>
      </c>
      <c r="BX118" s="45">
        <f t="shared" si="14"/>
        <v>5.3792955369107412E-13</v>
      </c>
      <c r="BY118" s="45">
        <f t="shared" si="14"/>
        <v>5.4890777936975815E-13</v>
      </c>
      <c r="BZ118" s="45">
        <f t="shared" ref="BZ118:DH118" si="15">+IF($L$99&gt;BZ114,BZ112,BZ112*$L$99/BZ114)</f>
        <v>5.5960203475125916E-13</v>
      </c>
      <c r="CA118" s="45">
        <f t="shared" si="15"/>
        <v>5.69981728784533E-13</v>
      </c>
      <c r="CB118" s="45">
        <f t="shared" si="15"/>
        <v>5.8001456974649089E-13</v>
      </c>
      <c r="CC118" s="45">
        <f t="shared" si="15"/>
        <v>5.896664115559255E-13</v>
      </c>
      <c r="CD118" s="45">
        <f t="shared" si="15"/>
        <v>5.9890107942287084E-13</v>
      </c>
      <c r="CE118" s="45">
        <f t="shared" si="15"/>
        <v>6.0768017110201687E-13</v>
      </c>
      <c r="CF118" s="45">
        <f t="shared" si="15"/>
        <v>6.1596282921076346E-13</v>
      </c>
      <c r="CG118" s="45">
        <f t="shared" si="15"/>
        <v>6.2370547936139479E-13</v>
      </c>
      <c r="CH118" s="45">
        <f t="shared" si="15"/>
        <v>6.3086152717733119E-13</v>
      </c>
      <c r="CI118" s="45">
        <f t="shared" si="15"/>
        <v>6.3738100600542902E-13</v>
      </c>
      <c r="CJ118" s="45">
        <f t="shared" si="15"/>
        <v>6.4321016472174254E-13</v>
      </c>
      <c r="CK118" s="45">
        <f t="shared" si="15"/>
        <v>6.4829098213214826E-13</v>
      </c>
      <c r="CL118" s="45">
        <f t="shared" si="15"/>
        <v>6.525605913135559E-13</v>
      </c>
      <c r="CM118" s="45">
        <f t="shared" si="15"/>
        <v>6.5595059158452243E-13</v>
      </c>
      <c r="CN118" s="45">
        <f t="shared" si="15"/>
        <v>6.5838621952640798E-13</v>
      </c>
      <c r="CO118" s="45">
        <f t="shared" si="15"/>
        <v>6.5978534130216779E-13</v>
      </c>
      <c r="CP118" s="45">
        <f t="shared" si="15"/>
        <v>6.6005721519084875E-13</v>
      </c>
      <c r="CQ118" s="45">
        <f t="shared" si="15"/>
        <v>6.5910095557257355E-13</v>
      </c>
      <c r="CR118" s="45">
        <f t="shared" si="15"/>
        <v>6.5680360306791035E-13</v>
      </c>
      <c r="CS118" s="45">
        <f t="shared" si="15"/>
        <v>6.5303766717207087E-13</v>
      </c>
      <c r="CT118" s="45">
        <f t="shared" si="15"/>
        <v>6.4765794946413935E-13</v>
      </c>
      <c r="CU118" s="45">
        <f t="shared" si="15"/>
        <v>6.4049736653980566E-13</v>
      </c>
      <c r="CV118" s="45">
        <f t="shared" si="15"/>
        <v>6.3136135059293817E-13</v>
      </c>
      <c r="CW118" s="45">
        <f t="shared" si="15"/>
        <v>6.2002017458718812E-13</v>
      </c>
      <c r="CX118" s="45">
        <f t="shared" si="15"/>
        <v>6.0619815883534788E-13</v>
      </c>
      <c r="CY118" s="45">
        <f t="shared" si="15"/>
        <v>5.8955802568932028E-13</v>
      </c>
      <c r="CZ118" s="45">
        <f t="shared" si="15"/>
        <v>5.6967738882676606E-13</v>
      </c>
      <c r="DA118" s="45">
        <f t="shared" si="15"/>
        <v>5.4601184304244217E-13</v>
      </c>
      <c r="DB118" s="45">
        <f t="shared" si="15"/>
        <v>5.1783378325695594E-13</v>
      </c>
      <c r="DC118" s="45">
        <f t="shared" si="15"/>
        <v>4.841237041033839E-13</v>
      </c>
      <c r="DD118" s="45">
        <f t="shared" si="15"/>
        <v>4.4335841900000594E-13</v>
      </c>
      <c r="DE118" s="45">
        <f t="shared" si="15"/>
        <v>3.9304142257924753E-13</v>
      </c>
      <c r="DF118" s="45">
        <f t="shared" si="15"/>
        <v>3.2843282703034557E-13</v>
      </c>
      <c r="DG118" s="45">
        <f t="shared" si="15"/>
        <v>2.3762302437594259E-13</v>
      </c>
      <c r="DH118" s="45">
        <f t="shared" si="15"/>
        <v>0</v>
      </c>
    </row>
    <row r="119" spans="3:112" x14ac:dyDescent="0.25">
      <c r="C119" s="46"/>
      <c r="D119" s="46"/>
      <c r="K119" s="6"/>
      <c r="L119" s="8"/>
      <c r="M119" s="8"/>
      <c r="N119" s="8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</row>
    <row r="120" spans="3:112" x14ac:dyDescent="0.25">
      <c r="C120" s="46"/>
      <c r="D120" s="46"/>
      <c r="K120" s="6"/>
      <c r="L120" s="8"/>
      <c r="M120" s="8"/>
      <c r="N120" s="8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</row>
    <row r="121" spans="3:112" x14ac:dyDescent="0.25">
      <c r="C121" s="46"/>
      <c r="D121" s="46"/>
      <c r="K121" s="6"/>
      <c r="L121" s="47" t="s">
        <v>56</v>
      </c>
      <c r="M121" s="8"/>
      <c r="N121" s="8"/>
      <c r="Q121" s="40" t="s">
        <v>57</v>
      </c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</row>
    <row r="122" spans="3:112" x14ac:dyDescent="0.25">
      <c r="C122" s="46"/>
      <c r="D122" s="46"/>
      <c r="K122" s="6"/>
      <c r="L122" s="8"/>
      <c r="M122" s="8"/>
      <c r="N122" s="8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</row>
    <row r="123" spans="3:112" ht="15.6" x14ac:dyDescent="0.25">
      <c r="C123" s="46"/>
      <c r="D123" s="46"/>
      <c r="K123" s="42" t="s">
        <v>58</v>
      </c>
      <c r="L123" s="23">
        <f>4*SUM(M110:DH110)</f>
        <v>1.3849053601412393E-10</v>
      </c>
      <c r="M123" s="14" t="s">
        <v>7</v>
      </c>
      <c r="N123" s="8"/>
      <c r="P123" s="42" t="s">
        <v>58</v>
      </c>
      <c r="Q123" s="23">
        <f>4*SUM(M116:DH116)</f>
        <v>1.3849053601412393E-10</v>
      </c>
      <c r="R123" s="14" t="s">
        <v>7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</row>
    <row r="124" spans="3:112" x14ac:dyDescent="0.25">
      <c r="C124" s="46"/>
      <c r="D124" s="46"/>
      <c r="K124" s="6"/>
      <c r="L124" s="23"/>
      <c r="M124" s="48"/>
      <c r="N124" s="8"/>
      <c r="P124" s="6"/>
      <c r="Q124" s="23"/>
      <c r="R124" s="48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</row>
    <row r="125" spans="3:112" ht="15.6" x14ac:dyDescent="0.25">
      <c r="C125" s="46"/>
      <c r="D125" s="46"/>
      <c r="K125" s="6" t="s">
        <v>59</v>
      </c>
      <c r="L125" s="23">
        <f>4*SUM(M112:DH112)</f>
        <v>1.3386474478322358E-10</v>
      </c>
      <c r="M125" s="14" t="s">
        <v>7</v>
      </c>
      <c r="N125" s="8"/>
      <c r="O125" s="49"/>
      <c r="P125" s="6" t="s">
        <v>59</v>
      </c>
      <c r="Q125" s="23">
        <f>4*SUM(M118:DH118)</f>
        <v>1.3386474478322358E-10</v>
      </c>
      <c r="R125" s="14" t="s">
        <v>7</v>
      </c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</row>
    <row r="126" spans="3:112" x14ac:dyDescent="0.25">
      <c r="C126" s="46"/>
      <c r="D126" s="46"/>
      <c r="K126" s="6"/>
      <c r="L126" s="23"/>
      <c r="M126" s="48"/>
      <c r="N126" s="8"/>
      <c r="P126" s="6"/>
      <c r="Q126" s="23"/>
      <c r="R126" s="48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</row>
    <row r="127" spans="3:112" ht="15.6" x14ac:dyDescent="0.25">
      <c r="C127" s="46"/>
      <c r="D127" s="46"/>
      <c r="K127" s="6" t="s">
        <v>60</v>
      </c>
      <c r="L127" s="23">
        <f>+(L123+L125)/2</f>
        <v>1.3617764039867375E-10</v>
      </c>
      <c r="M127" s="14" t="s">
        <v>7</v>
      </c>
      <c r="N127" s="8"/>
      <c r="P127" s="6" t="s">
        <v>60</v>
      </c>
      <c r="Q127" s="23">
        <f>+(Q123+Q125)/2</f>
        <v>1.3617764039867375E-10</v>
      </c>
      <c r="R127" s="14" t="s">
        <v>7</v>
      </c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</row>
    <row r="128" spans="3:112" x14ac:dyDescent="0.25">
      <c r="C128" s="46"/>
      <c r="D128" s="46"/>
      <c r="K128" s="6"/>
      <c r="L128" s="8"/>
      <c r="M128" s="8"/>
      <c r="N128" s="8"/>
      <c r="P128" s="6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</row>
    <row r="129" spans="3:62" x14ac:dyDescent="0.25">
      <c r="C129" s="46"/>
      <c r="D129" s="46"/>
      <c r="K129" s="6" t="s">
        <v>61</v>
      </c>
      <c r="L129" s="50">
        <f>+(L123-L127)/L123*100</f>
        <v>1.670074852778602</v>
      </c>
      <c r="M129" s="51" t="s">
        <v>10</v>
      </c>
      <c r="N129" s="8"/>
      <c r="P129" s="6" t="s">
        <v>61</v>
      </c>
      <c r="Q129" s="50">
        <f>+(Q123-Q127)/Q123*100</f>
        <v>1.670074852778602</v>
      </c>
      <c r="R129" s="51" t="s">
        <v>10</v>
      </c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</row>
    <row r="130" spans="3:62" x14ac:dyDescent="0.25">
      <c r="C130" s="46"/>
      <c r="D130" s="46"/>
      <c r="K130" s="6"/>
      <c r="L130" s="8"/>
      <c r="M130" s="5"/>
      <c r="N130" s="8"/>
      <c r="P130" s="6"/>
      <c r="Q130" s="50"/>
      <c r="R130" s="5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</row>
    <row r="131" spans="3:62" x14ac:dyDescent="0.25">
      <c r="K131" s="6" t="s">
        <v>62</v>
      </c>
      <c r="L131" s="50">
        <f>+(L127-L125)/L125*100</f>
        <v>1.7277854742080216</v>
      </c>
      <c r="M131" s="51" t="s">
        <v>10</v>
      </c>
      <c r="N131" s="8"/>
      <c r="P131" s="6" t="s">
        <v>62</v>
      </c>
      <c r="Q131" s="50">
        <f>+(Q127-Q125)/Q125*100</f>
        <v>1.7277854742080216</v>
      </c>
      <c r="R131" s="51" t="s">
        <v>10</v>
      </c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</row>
    <row r="132" spans="3:62" x14ac:dyDescent="0.25">
      <c r="K132" s="6"/>
      <c r="L132" s="8"/>
      <c r="M132" s="8"/>
      <c r="N132" s="8"/>
      <c r="Q132" s="50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</row>
    <row r="133" spans="3:62" x14ac:dyDescent="0.25">
      <c r="K133" s="6" t="s">
        <v>9</v>
      </c>
      <c r="L133" s="50">
        <f>+MAX(L129,L131)</f>
        <v>1.7277854742080216</v>
      </c>
      <c r="M133" s="5" t="s">
        <v>10</v>
      </c>
      <c r="N133" s="8"/>
      <c r="P133" s="6" t="s">
        <v>9</v>
      </c>
      <c r="Q133" s="50">
        <f>+MAX(Q129,Q131)</f>
        <v>1.7277854742080216</v>
      </c>
      <c r="R133" s="5" t="s">
        <v>10</v>
      </c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</row>
    <row r="134" spans="3:62" x14ac:dyDescent="0.25">
      <c r="K134" s="6"/>
      <c r="L134" s="8"/>
      <c r="M134" s="8"/>
      <c r="N134" s="8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</row>
    <row r="135" spans="3:62" x14ac:dyDescent="0.25">
      <c r="K135" s="6"/>
      <c r="L135" s="8"/>
      <c r="M135" s="8"/>
      <c r="N135" s="8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</row>
    <row r="136" spans="3:62" ht="15.6" x14ac:dyDescent="0.25">
      <c r="K136" s="42" t="s">
        <v>63</v>
      </c>
      <c r="L136" s="23">
        <f>+L123-L125</f>
        <v>4.6257912309003542E-12</v>
      </c>
      <c r="M136" s="14" t="s">
        <v>7</v>
      </c>
      <c r="N136" s="8"/>
      <c r="P136" s="42" t="s">
        <v>63</v>
      </c>
      <c r="Q136" s="23">
        <f>+Q123-Q125</f>
        <v>4.6257912309003542E-12</v>
      </c>
      <c r="R136" s="14" t="s">
        <v>7</v>
      </c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</row>
    <row r="137" spans="3:62" x14ac:dyDescent="0.25">
      <c r="K137" s="6"/>
      <c r="L137" s="8"/>
      <c r="M137" s="48"/>
      <c r="N137" s="8"/>
      <c r="P137" s="6"/>
      <c r="R137" s="48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</row>
    <row r="138" spans="3:62" ht="15.6" x14ac:dyDescent="0.25">
      <c r="K138" s="6" t="s">
        <v>64</v>
      </c>
      <c r="L138" s="23">
        <f>+L127-L125</f>
        <v>2.3128956154501771E-12</v>
      </c>
      <c r="M138" s="14" t="s">
        <v>7</v>
      </c>
      <c r="N138" s="8"/>
      <c r="P138" s="6" t="s">
        <v>64</v>
      </c>
      <c r="Q138" s="23">
        <f>+Q127-Q125</f>
        <v>2.3128956154501771E-12</v>
      </c>
      <c r="R138" s="14" t="s">
        <v>7</v>
      </c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</row>
    <row r="139" spans="3:62" x14ac:dyDescent="0.25">
      <c r="K139" s="6"/>
      <c r="L139" s="8"/>
      <c r="M139" s="8"/>
      <c r="N139" s="8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</row>
    <row r="140" spans="3:62" x14ac:dyDescent="0.25">
      <c r="K140" s="6"/>
      <c r="L140" s="8"/>
      <c r="M140" s="8"/>
      <c r="N140" s="8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</row>
    <row r="141" spans="3:62" x14ac:dyDescent="0.25">
      <c r="K141" s="6" t="s">
        <v>65</v>
      </c>
      <c r="L141" s="7">
        <f>+Q127/L127</f>
        <v>1</v>
      </c>
      <c r="M141" t="s">
        <v>22</v>
      </c>
      <c r="N141" s="8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</row>
    <row r="142" spans="3:62" x14ac:dyDescent="0.25">
      <c r="K142" s="6"/>
      <c r="L142" s="8"/>
      <c r="M142" s="8"/>
      <c r="N142" s="8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</row>
    <row r="143" spans="3:62" x14ac:dyDescent="0.25">
      <c r="K143" s="6" t="s">
        <v>66</v>
      </c>
      <c r="L143" s="50">
        <f>MAX(L133,Q133)</f>
        <v>1.7277854742080216</v>
      </c>
      <c r="M143" s="5" t="s">
        <v>10</v>
      </c>
      <c r="N143" s="8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</row>
    <row r="144" spans="3:62" x14ac:dyDescent="0.25">
      <c r="K144" s="6"/>
      <c r="L144" s="8"/>
      <c r="M144" s="8"/>
      <c r="N144" s="8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</row>
    <row r="145" spans="11:62" x14ac:dyDescent="0.25">
      <c r="K145" s="6"/>
      <c r="L145" s="8"/>
      <c r="M145" s="8"/>
      <c r="N145" s="8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</row>
    <row r="146" spans="11:62" x14ac:dyDescent="0.25">
      <c r="K146" s="6"/>
      <c r="L146" s="8"/>
      <c r="M146" s="8"/>
      <c r="N146" s="8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</row>
    <row r="147" spans="11:62" x14ac:dyDescent="0.25">
      <c r="K147" s="6"/>
      <c r="L147" s="8"/>
      <c r="M147" s="8"/>
      <c r="N147" s="8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</row>
    <row r="148" spans="11:62" x14ac:dyDescent="0.25">
      <c r="K148" s="6"/>
      <c r="L148" s="8"/>
      <c r="M148" s="8"/>
      <c r="N148" s="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</row>
    <row r="149" spans="11:62" x14ac:dyDescent="0.25">
      <c r="K149" s="6"/>
      <c r="L149" s="8"/>
      <c r="M149" s="8"/>
      <c r="N149" s="8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</row>
    <row r="150" spans="11:62" x14ac:dyDescent="0.25">
      <c r="K150" s="6"/>
      <c r="L150" s="8"/>
      <c r="M150" s="8"/>
      <c r="N150" s="8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</row>
    <row r="151" spans="11:62" x14ac:dyDescent="0.25">
      <c r="K151" s="6"/>
      <c r="L151" s="8"/>
      <c r="M151" s="8"/>
      <c r="N151" s="8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</row>
    <row r="152" spans="11:62" x14ac:dyDescent="0.25">
      <c r="K152" s="6"/>
      <c r="L152" s="8"/>
      <c r="M152" s="8"/>
      <c r="N152" s="8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</row>
    <row r="153" spans="11:62" x14ac:dyDescent="0.25">
      <c r="K153" s="6"/>
      <c r="L153" s="8"/>
      <c r="M153" s="8"/>
      <c r="N153" s="8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</row>
    <row r="154" spans="11:62" x14ac:dyDescent="0.25">
      <c r="K154" s="6"/>
      <c r="L154" s="8"/>
      <c r="M154" s="8"/>
      <c r="N154" s="8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</row>
    <row r="155" spans="11:62" x14ac:dyDescent="0.25">
      <c r="K155" s="6"/>
      <c r="L155" s="8"/>
      <c r="M155" s="8"/>
      <c r="N155" s="8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</row>
    <row r="156" spans="11:62" x14ac:dyDescent="0.25">
      <c r="K156" s="6"/>
      <c r="L156" s="8"/>
      <c r="M156" s="8"/>
      <c r="N156" s="8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</row>
    <row r="157" spans="11:62" x14ac:dyDescent="0.25">
      <c r="K157" s="6"/>
      <c r="L157" s="8"/>
      <c r="M157" s="8"/>
      <c r="N157" s="8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</row>
    <row r="158" spans="11:62" x14ac:dyDescent="0.25">
      <c r="K158" s="6"/>
      <c r="L158" s="8"/>
      <c r="M158" s="8"/>
      <c r="N158" s="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</row>
    <row r="159" spans="11:62" x14ac:dyDescent="0.25">
      <c r="K159" s="6"/>
      <c r="L159" s="8"/>
      <c r="M159" s="8"/>
      <c r="N159" s="8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</row>
    <row r="160" spans="11:62" x14ac:dyDescent="0.25">
      <c r="K160" s="6"/>
      <c r="L160" s="8"/>
      <c r="M160" s="8"/>
      <c r="N160" s="8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</row>
    <row r="161" spans="11:62" x14ac:dyDescent="0.25">
      <c r="K161" s="6"/>
      <c r="L161" s="8"/>
      <c r="M161" s="8"/>
      <c r="N161" s="8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</row>
    <row r="162" spans="11:62" x14ac:dyDescent="0.25">
      <c r="K162" s="6"/>
      <c r="L162" s="8"/>
      <c r="M162" s="8"/>
      <c r="N162" s="8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1:62" x14ac:dyDescent="0.25">
      <c r="K163" s="6"/>
      <c r="L163" s="8"/>
      <c r="M163" s="8"/>
      <c r="N163" s="8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1:62" x14ac:dyDescent="0.25">
      <c r="K164" s="6"/>
      <c r="L164" s="8"/>
      <c r="M164" s="8"/>
      <c r="N164" s="8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1:62" x14ac:dyDescent="0.25">
      <c r="K165" s="6"/>
      <c r="L165" s="8"/>
      <c r="M165" s="8"/>
      <c r="N165" s="8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1:62" x14ac:dyDescent="0.25">
      <c r="K166" s="6"/>
      <c r="L166" s="8"/>
      <c r="M166" s="8"/>
      <c r="N166" s="8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1:62" x14ac:dyDescent="0.25">
      <c r="K167" s="6"/>
      <c r="L167" s="8"/>
      <c r="M167" s="8"/>
      <c r="N167" s="8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1:62" x14ac:dyDescent="0.25">
      <c r="K168" s="6"/>
      <c r="L168" s="8"/>
      <c r="M168" s="8"/>
      <c r="N168" s="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1:62" x14ac:dyDescent="0.25">
      <c r="K169" s="6"/>
      <c r="L169" s="8"/>
      <c r="M169" s="8"/>
      <c r="N169" s="8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1:62" x14ac:dyDescent="0.25">
      <c r="K170" s="6"/>
      <c r="L170" s="8"/>
      <c r="M170" s="8"/>
      <c r="N170" s="8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1:62" x14ac:dyDescent="0.25">
      <c r="K171" s="6"/>
      <c r="L171" s="8"/>
      <c r="M171" s="8"/>
      <c r="N171" s="8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</sheetData>
  <sheetProtection password="C7E7" sheet="1" objects="1" scenarios="1"/>
  <mergeCells count="6">
    <mergeCell ref="B75:N75"/>
    <mergeCell ref="D2:H2"/>
    <mergeCell ref="C4:I4"/>
    <mergeCell ref="B26:D26"/>
    <mergeCell ref="H26:J26"/>
    <mergeCell ref="B43:J4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H171"/>
  <sheetViews>
    <sheetView topLeftCell="A19" zoomScaleNormal="100" workbookViewId="0">
      <selection activeCell="C32" sqref="C32"/>
    </sheetView>
  </sheetViews>
  <sheetFormatPr defaultColWidth="9.109375" defaultRowHeight="13.2" x14ac:dyDescent="0.25"/>
  <cols>
    <col min="1" max="9" width="9.109375" style="8"/>
    <col min="10" max="10" width="9.109375" style="6"/>
    <col min="11" max="11" width="9.109375" style="7"/>
    <col min="12" max="12" width="9.109375" style="5"/>
    <col min="13" max="13" width="9.109375" style="6"/>
    <col min="14" max="14" width="9.109375" style="7"/>
    <col min="15" max="16384" width="9.109375" style="8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/>
      <c r="J1" s="3"/>
      <c r="K1" s="4"/>
    </row>
    <row r="2" spans="1:14" ht="15.6" x14ac:dyDescent="0.3">
      <c r="A2" s="9"/>
      <c r="B2" s="10"/>
      <c r="C2" s="11"/>
      <c r="D2" s="81" t="s">
        <v>0</v>
      </c>
      <c r="E2" s="81"/>
      <c r="F2" s="81"/>
      <c r="G2" s="81"/>
      <c r="H2" s="81"/>
      <c r="I2" s="11"/>
      <c r="J2" s="12"/>
      <c r="K2" s="13"/>
      <c r="L2" s="14"/>
      <c r="M2" s="12"/>
      <c r="N2" s="15"/>
    </row>
    <row r="3" spans="1:14" ht="12" customHeight="1" x14ac:dyDescent="0.3">
      <c r="A3" s="9"/>
      <c r="B3" s="10"/>
      <c r="C3" s="11"/>
      <c r="D3" s="11"/>
      <c r="E3" s="11"/>
      <c r="F3" s="11"/>
      <c r="G3" s="11"/>
      <c r="H3" s="52"/>
      <c r="I3" s="11"/>
      <c r="J3" s="12"/>
      <c r="K3" s="13"/>
      <c r="L3" s="14"/>
      <c r="M3" s="12"/>
      <c r="N3" s="15"/>
    </row>
    <row r="4" spans="1:14" ht="15.6" x14ac:dyDescent="0.3">
      <c r="A4" s="9"/>
      <c r="B4" s="10"/>
      <c r="C4" s="81" t="s">
        <v>1</v>
      </c>
      <c r="D4" s="81"/>
      <c r="E4" s="81"/>
      <c r="F4" s="81"/>
      <c r="G4" s="81"/>
      <c r="H4" s="81"/>
      <c r="I4" s="81"/>
      <c r="J4" s="12"/>
      <c r="K4" s="13"/>
      <c r="L4" s="14"/>
      <c r="M4" s="12"/>
      <c r="N4" s="15"/>
    </row>
    <row r="5" spans="1:14" ht="12" customHeight="1" x14ac:dyDescent="0.3">
      <c r="A5" s="9"/>
      <c r="B5" s="10"/>
      <c r="C5" s="11"/>
      <c r="D5" s="11"/>
      <c r="E5" s="11"/>
      <c r="F5" s="52"/>
      <c r="G5" s="11"/>
      <c r="H5" s="52"/>
      <c r="I5" s="11"/>
      <c r="J5" s="12"/>
      <c r="K5" s="13"/>
      <c r="L5" s="14"/>
      <c r="M5" s="12"/>
      <c r="N5" s="15"/>
    </row>
    <row r="6" spans="1:14" x14ac:dyDescent="0.25">
      <c r="A6" s="9"/>
      <c r="B6" s="11"/>
      <c r="C6" s="11"/>
      <c r="D6" s="11"/>
      <c r="E6" s="11"/>
      <c r="F6" s="11"/>
      <c r="G6" s="11"/>
      <c r="H6" s="11"/>
      <c r="I6" s="11"/>
      <c r="J6" s="12"/>
      <c r="K6" s="13"/>
    </row>
    <row r="7" spans="1:14" x14ac:dyDescent="0.25">
      <c r="A7" s="9"/>
      <c r="B7" s="17"/>
      <c r="C7" s="17"/>
      <c r="D7" s="17"/>
      <c r="E7" s="17"/>
      <c r="F7" s="17"/>
      <c r="G7" s="17"/>
      <c r="H7" s="17"/>
      <c r="I7" s="17"/>
      <c r="J7" s="18"/>
      <c r="K7" s="13"/>
    </row>
    <row r="8" spans="1:14" x14ac:dyDescent="0.25">
      <c r="A8" s="9"/>
      <c r="B8" s="17"/>
      <c r="C8" s="17"/>
      <c r="D8" s="17"/>
      <c r="E8" s="17"/>
      <c r="F8" s="17"/>
      <c r="G8" s="17"/>
      <c r="H8" s="17"/>
      <c r="I8" s="17"/>
      <c r="J8" s="18"/>
      <c r="K8" s="13"/>
    </row>
    <row r="9" spans="1:14" x14ac:dyDescent="0.25">
      <c r="A9" s="9"/>
      <c r="B9" s="17"/>
      <c r="C9" s="17"/>
      <c r="D9" s="17"/>
      <c r="E9" s="17"/>
      <c r="F9" s="17"/>
      <c r="G9" s="17"/>
      <c r="H9" s="17"/>
      <c r="I9" s="17"/>
      <c r="J9" s="18"/>
      <c r="K9" s="13"/>
    </row>
    <row r="10" spans="1:14" x14ac:dyDescent="0.25">
      <c r="A10" s="9"/>
      <c r="B10" s="17"/>
      <c r="C10" s="17"/>
      <c r="D10" s="17"/>
      <c r="E10" s="17"/>
      <c r="F10" s="17"/>
      <c r="G10" s="17"/>
      <c r="H10" s="17"/>
      <c r="I10" s="17"/>
      <c r="J10" s="18"/>
      <c r="K10" s="13"/>
    </row>
    <row r="11" spans="1:14" x14ac:dyDescent="0.25">
      <c r="A11" s="9"/>
      <c r="B11" s="17"/>
      <c r="C11" s="17"/>
      <c r="D11" s="17"/>
      <c r="E11" s="17"/>
      <c r="F11" s="17"/>
      <c r="G11" s="17"/>
      <c r="H11" s="17"/>
      <c r="I11" s="17"/>
      <c r="J11" s="18"/>
      <c r="K11" s="13"/>
    </row>
    <row r="12" spans="1:14" x14ac:dyDescent="0.25">
      <c r="A12" s="9"/>
      <c r="B12" s="17"/>
      <c r="C12" s="17"/>
      <c r="D12" s="17"/>
      <c r="E12" s="17"/>
      <c r="F12" s="17"/>
      <c r="G12" s="17"/>
      <c r="H12" s="17"/>
      <c r="I12" s="17"/>
      <c r="J12" s="18"/>
      <c r="K12" s="13"/>
    </row>
    <row r="13" spans="1:14" x14ac:dyDescent="0.25">
      <c r="A13" s="9"/>
      <c r="B13" s="17"/>
      <c r="C13" s="17"/>
      <c r="D13" s="17"/>
      <c r="E13" s="17"/>
      <c r="F13" s="17"/>
      <c r="G13" s="17"/>
      <c r="H13" s="17"/>
      <c r="I13" s="17"/>
      <c r="J13" s="18"/>
      <c r="K13" s="13"/>
    </row>
    <row r="14" spans="1:14" x14ac:dyDescent="0.25">
      <c r="A14" s="9"/>
      <c r="B14" s="17"/>
      <c r="C14" s="17"/>
      <c r="D14" s="17"/>
      <c r="E14" s="17"/>
      <c r="F14" s="17"/>
      <c r="G14" s="17"/>
      <c r="H14" s="17"/>
      <c r="I14" s="17"/>
      <c r="J14" s="18"/>
      <c r="K14" s="13"/>
    </row>
    <row r="15" spans="1:14" x14ac:dyDescent="0.25">
      <c r="A15" s="9"/>
      <c r="B15" s="17"/>
      <c r="C15" s="17"/>
      <c r="D15" s="17"/>
      <c r="E15" s="17"/>
      <c r="F15" s="17"/>
      <c r="G15" s="17"/>
      <c r="H15" s="17"/>
      <c r="I15" s="17"/>
      <c r="J15" s="18"/>
      <c r="K15" s="13"/>
    </row>
    <row r="16" spans="1:14" x14ac:dyDescent="0.25">
      <c r="A16" s="9"/>
      <c r="B16" s="17"/>
      <c r="C16" s="17"/>
      <c r="D16" s="17"/>
      <c r="E16" s="17"/>
      <c r="F16" s="17"/>
      <c r="G16" s="17"/>
      <c r="H16" s="17"/>
      <c r="I16" s="17"/>
      <c r="J16" s="18"/>
      <c r="K16" s="13"/>
    </row>
    <row r="17" spans="1:11" x14ac:dyDescent="0.25">
      <c r="A17" s="9"/>
      <c r="B17" s="17"/>
      <c r="C17" s="17"/>
      <c r="D17" s="17"/>
      <c r="E17" s="17"/>
      <c r="F17" s="17"/>
      <c r="G17" s="17"/>
      <c r="H17" s="17"/>
      <c r="I17" s="17"/>
      <c r="J17" s="18"/>
      <c r="K17" s="13"/>
    </row>
    <row r="18" spans="1:11" x14ac:dyDescent="0.25">
      <c r="A18" s="9"/>
      <c r="B18" s="17"/>
      <c r="C18" s="17"/>
      <c r="D18" s="17"/>
      <c r="E18" s="17"/>
      <c r="F18" s="17"/>
      <c r="G18" s="17"/>
      <c r="H18" s="17"/>
      <c r="I18" s="17"/>
      <c r="J18" s="18"/>
      <c r="K18" s="13"/>
    </row>
    <row r="19" spans="1:11" x14ac:dyDescent="0.25">
      <c r="A19" s="9"/>
      <c r="B19" s="17"/>
      <c r="C19" s="17"/>
      <c r="D19" s="17"/>
      <c r="E19" s="17"/>
      <c r="F19" s="17"/>
      <c r="G19" s="17"/>
      <c r="H19" s="17"/>
      <c r="I19" s="17"/>
      <c r="J19" s="18"/>
      <c r="K19" s="13"/>
    </row>
    <row r="20" spans="1:11" x14ac:dyDescent="0.25">
      <c r="A20" s="9"/>
      <c r="B20" s="17"/>
      <c r="C20" s="17"/>
      <c r="D20" s="17"/>
      <c r="E20" s="17"/>
      <c r="F20" s="17"/>
      <c r="G20" s="17"/>
      <c r="H20" s="17"/>
      <c r="I20" s="17"/>
      <c r="J20" s="18"/>
      <c r="K20" s="13"/>
    </row>
    <row r="21" spans="1:11" x14ac:dyDescent="0.25">
      <c r="A21" s="9"/>
      <c r="B21" s="17"/>
      <c r="C21" s="17"/>
      <c r="D21" s="17"/>
      <c r="E21" s="17"/>
      <c r="F21" s="17"/>
      <c r="G21" s="17"/>
      <c r="H21" s="17"/>
      <c r="I21" s="17"/>
      <c r="J21" s="18"/>
      <c r="K21" s="13"/>
    </row>
    <row r="22" spans="1:11" x14ac:dyDescent="0.25">
      <c r="A22" s="9"/>
      <c r="B22" s="17"/>
      <c r="C22" s="17"/>
      <c r="D22" s="17"/>
      <c r="E22" s="17"/>
      <c r="F22" s="17"/>
      <c r="G22" s="17"/>
      <c r="H22" s="17"/>
      <c r="I22" s="17"/>
      <c r="J22" s="18"/>
      <c r="K22" s="13"/>
    </row>
    <row r="23" spans="1:11" x14ac:dyDescent="0.25">
      <c r="A23" s="9"/>
      <c r="B23" s="17"/>
      <c r="C23" s="17"/>
      <c r="D23" s="17"/>
      <c r="E23" s="17"/>
      <c r="F23" s="17"/>
      <c r="G23" s="17"/>
      <c r="H23" s="17"/>
      <c r="I23" s="17"/>
      <c r="J23" s="18"/>
      <c r="K23" s="13"/>
    </row>
    <row r="24" spans="1:11" x14ac:dyDescent="0.25">
      <c r="A24" s="9"/>
      <c r="B24" s="11"/>
      <c r="C24" s="11"/>
      <c r="D24" s="11"/>
      <c r="E24" s="11"/>
      <c r="F24" s="11"/>
      <c r="G24" s="11"/>
      <c r="H24" s="11"/>
      <c r="I24" s="11"/>
      <c r="J24" s="12"/>
      <c r="K24" s="13"/>
    </row>
    <row r="25" spans="1:11" x14ac:dyDescent="0.25">
      <c r="A25" s="9"/>
      <c r="B25" s="11"/>
      <c r="C25" s="11"/>
      <c r="D25" s="11"/>
      <c r="E25" s="11"/>
      <c r="F25" s="11"/>
      <c r="G25" s="11"/>
      <c r="H25" s="11"/>
      <c r="I25" s="11"/>
      <c r="J25" s="12"/>
      <c r="K25" s="13"/>
    </row>
    <row r="26" spans="1:11" x14ac:dyDescent="0.25">
      <c r="A26" s="9"/>
      <c r="B26" s="78" t="s">
        <v>2</v>
      </c>
      <c r="C26" s="79"/>
      <c r="D26" s="80"/>
      <c r="E26" s="11"/>
      <c r="F26" s="11"/>
      <c r="G26" s="11"/>
      <c r="H26" s="78" t="s">
        <v>3</v>
      </c>
      <c r="I26" s="79"/>
      <c r="J26" s="80"/>
      <c r="K26" s="19"/>
    </row>
    <row r="27" spans="1:11" x14ac:dyDescent="0.25">
      <c r="A27" s="9"/>
      <c r="B27" s="11"/>
      <c r="C27" s="11"/>
      <c r="D27" s="11"/>
      <c r="E27" s="11"/>
      <c r="F27" s="11"/>
      <c r="G27" s="11"/>
      <c r="H27" s="14"/>
      <c r="I27" s="12"/>
      <c r="J27" s="20"/>
      <c r="K27" s="13"/>
    </row>
    <row r="28" spans="1:11" ht="15.6" x14ac:dyDescent="0.25">
      <c r="A28" s="9"/>
      <c r="B28" s="12" t="s">
        <v>4</v>
      </c>
      <c r="C28" s="21">
        <f>calculation!E13</f>
        <v>10.4</v>
      </c>
      <c r="D28" s="14" t="s">
        <v>5</v>
      </c>
      <c r="E28" s="11"/>
      <c r="F28" s="11"/>
      <c r="G28" s="11"/>
      <c r="H28" s="12" t="s">
        <v>6</v>
      </c>
      <c r="I28" s="15">
        <f>+D79+H81+L79+L87+L127</f>
        <v>118.07361920895283</v>
      </c>
      <c r="J28" s="14" t="s">
        <v>7</v>
      </c>
      <c r="K28" s="13"/>
    </row>
    <row r="29" spans="1:11" x14ac:dyDescent="0.25">
      <c r="A29" s="9"/>
      <c r="B29" s="12"/>
      <c r="C29" s="15"/>
      <c r="D29" s="14"/>
      <c r="E29" s="11"/>
      <c r="F29" s="11"/>
      <c r="G29" s="11"/>
      <c r="H29" s="12"/>
      <c r="I29" s="10"/>
      <c r="J29" s="11"/>
      <c r="K29" s="13"/>
    </row>
    <row r="30" spans="1:11" ht="12.75" customHeight="1" x14ac:dyDescent="0.25">
      <c r="A30" s="9"/>
      <c r="B30" s="12" t="s">
        <v>8</v>
      </c>
      <c r="C30" s="21">
        <f>calculation!E12</f>
        <v>3.6</v>
      </c>
      <c r="D30" s="14" t="s">
        <v>5</v>
      </c>
      <c r="E30" s="11"/>
      <c r="F30" s="11"/>
      <c r="G30" s="11"/>
      <c r="H30" s="22" t="s">
        <v>9</v>
      </c>
      <c r="I30" s="23">
        <f>+MAX(L136,L138)/I28*100</f>
        <v>3.9177178288353913E-12</v>
      </c>
      <c r="J30" s="24" t="s">
        <v>10</v>
      </c>
      <c r="K30" s="13"/>
    </row>
    <row r="31" spans="1:11" x14ac:dyDescent="0.25">
      <c r="A31" s="9"/>
      <c r="B31" s="12"/>
      <c r="C31" s="15"/>
      <c r="D31" s="14"/>
      <c r="E31" s="11"/>
      <c r="F31" s="11"/>
      <c r="G31" s="11"/>
      <c r="K31" s="13"/>
    </row>
    <row r="32" spans="1:11" x14ac:dyDescent="0.25">
      <c r="A32" s="9"/>
      <c r="B32" s="12" t="s">
        <v>11</v>
      </c>
      <c r="C32" s="21">
        <f>C30/4</f>
        <v>0.9</v>
      </c>
      <c r="D32" s="14" t="s">
        <v>5</v>
      </c>
      <c r="E32" s="11"/>
      <c r="F32" s="11"/>
      <c r="G32" s="11"/>
      <c r="K32" s="13"/>
    </row>
    <row r="33" spans="1:13" x14ac:dyDescent="0.25">
      <c r="A33" s="9"/>
      <c r="B33" s="14"/>
      <c r="C33" s="12"/>
      <c r="D33" s="15"/>
      <c r="E33" s="11"/>
      <c r="F33" s="11"/>
      <c r="G33" s="11"/>
      <c r="H33" s="11"/>
      <c r="I33" s="11"/>
      <c r="J33" s="12"/>
      <c r="K33" s="13"/>
    </row>
    <row r="34" spans="1:13" ht="15.6" x14ac:dyDescent="0.25">
      <c r="A34" s="9"/>
      <c r="B34" s="6" t="s">
        <v>12</v>
      </c>
      <c r="C34" s="21">
        <f>calculation!E17</f>
        <v>0.01</v>
      </c>
      <c r="D34" s="14" t="s">
        <v>5</v>
      </c>
      <c r="E34" s="11"/>
      <c r="F34" s="11"/>
      <c r="G34" s="11"/>
      <c r="H34" s="12" t="s">
        <v>13</v>
      </c>
      <c r="I34" s="25">
        <f>+D87+H87+L79+L87+Q127</f>
        <v>15.682018893483267</v>
      </c>
      <c r="J34" s="10" t="s">
        <v>14</v>
      </c>
      <c r="K34" s="13"/>
    </row>
    <row r="35" spans="1:13" x14ac:dyDescent="0.25">
      <c r="A35" s="9"/>
      <c r="B35" s="6"/>
      <c r="D35" s="14"/>
      <c r="E35" s="11"/>
      <c r="F35" s="11"/>
      <c r="G35" s="11"/>
      <c r="H35" s="11"/>
      <c r="I35" s="11"/>
      <c r="J35" s="12"/>
      <c r="K35" s="13"/>
    </row>
    <row r="36" spans="1:13" x14ac:dyDescent="0.25">
      <c r="A36" s="9"/>
      <c r="B36" s="6" t="s">
        <v>15</v>
      </c>
      <c r="C36" s="21">
        <f>calculation!E16</f>
        <v>0.01</v>
      </c>
      <c r="D36" s="14" t="s">
        <v>5</v>
      </c>
      <c r="E36" s="11"/>
      <c r="F36" s="11"/>
      <c r="G36" s="11"/>
      <c r="H36" s="22" t="s">
        <v>9</v>
      </c>
      <c r="I36" s="23">
        <f>+MAX(Q136,Q138)/I34*100</f>
        <v>2.9497421615928687E-11</v>
      </c>
      <c r="J36" s="24" t="s">
        <v>10</v>
      </c>
      <c r="K36" s="13"/>
    </row>
    <row r="37" spans="1:13" x14ac:dyDescent="0.25">
      <c r="A37" s="9"/>
      <c r="B37" s="12"/>
      <c r="C37" s="11"/>
      <c r="D37" s="14"/>
      <c r="E37" s="11"/>
      <c r="F37" s="11"/>
      <c r="G37" s="11"/>
      <c r="H37" s="11"/>
      <c r="I37" s="11"/>
      <c r="J37" s="12"/>
      <c r="K37" s="13"/>
    </row>
    <row r="38" spans="1:13" x14ac:dyDescent="0.25">
      <c r="A38" s="9"/>
      <c r="B38" s="12" t="s">
        <v>16</v>
      </c>
      <c r="C38" s="21">
        <f>+C36/4</f>
        <v>2.5000000000000001E-3</v>
      </c>
      <c r="D38" s="14" t="s">
        <v>5</v>
      </c>
      <c r="E38" s="11"/>
      <c r="G38" s="11"/>
      <c r="H38" s="11"/>
      <c r="I38" s="11"/>
      <c r="J38" s="12"/>
      <c r="K38" s="13"/>
    </row>
    <row r="39" spans="1:13" x14ac:dyDescent="0.25">
      <c r="A39" s="9"/>
      <c r="B39" s="11"/>
      <c r="C39" s="11"/>
      <c r="D39" s="11"/>
      <c r="E39" s="11"/>
      <c r="F39" s="26" t="str">
        <f>+IF(D100="OK",IF(D101="OK","",D103),D103)</f>
        <v/>
      </c>
      <c r="G39" s="11"/>
      <c r="H39" s="11"/>
      <c r="I39" s="11"/>
      <c r="J39" s="12"/>
      <c r="K39" s="13"/>
    </row>
    <row r="40" spans="1:13" x14ac:dyDescent="0.25">
      <c r="A40" s="9"/>
      <c r="B40" s="12" t="s">
        <v>17</v>
      </c>
      <c r="C40" s="21">
        <f>calculation!H24</f>
        <v>0.7</v>
      </c>
      <c r="D40" s="14" t="s">
        <v>5</v>
      </c>
      <c r="E40" s="11"/>
      <c r="F40" s="27" t="str">
        <f>+IF(C40&gt;C30,"CHECK H VALUE","")</f>
        <v/>
      </c>
      <c r="G40" s="11"/>
      <c r="H40" s="11"/>
      <c r="I40" s="11"/>
      <c r="J40" s="12"/>
      <c r="K40" s="13"/>
    </row>
    <row r="41" spans="1:13" x14ac:dyDescent="0.25">
      <c r="A41" s="9"/>
      <c r="B41" s="11"/>
      <c r="C41" s="11"/>
      <c r="D41" s="11"/>
      <c r="E41" s="11"/>
      <c r="F41" s="11"/>
      <c r="G41" s="11"/>
      <c r="H41" s="11"/>
      <c r="I41" s="11"/>
      <c r="J41" s="12"/>
      <c r="K41" s="13"/>
    </row>
    <row r="42" spans="1:13" x14ac:dyDescent="0.25">
      <c r="A42" s="9"/>
      <c r="B42" s="11"/>
      <c r="C42" s="11"/>
      <c r="D42" s="11"/>
      <c r="E42" s="11"/>
      <c r="F42" s="11"/>
      <c r="G42" s="11"/>
      <c r="H42" s="11"/>
      <c r="I42" s="11"/>
      <c r="J42" s="12"/>
      <c r="K42" s="28"/>
    </row>
    <row r="43" spans="1:13" x14ac:dyDescent="0.25">
      <c r="A43" s="9"/>
      <c r="B43" s="78" t="s">
        <v>18</v>
      </c>
      <c r="C43" s="79"/>
      <c r="D43" s="79"/>
      <c r="E43" s="79"/>
      <c r="F43" s="79"/>
      <c r="G43" s="79"/>
      <c r="H43" s="79"/>
      <c r="I43" s="79"/>
      <c r="J43" s="80"/>
      <c r="K43" s="13"/>
    </row>
    <row r="44" spans="1:13" x14ac:dyDescent="0.25">
      <c r="A44" s="9"/>
      <c r="B44" s="11"/>
      <c r="C44" s="11"/>
      <c r="D44" s="11"/>
      <c r="E44" s="11"/>
      <c r="F44" s="11"/>
      <c r="G44" s="11"/>
      <c r="H44" s="11"/>
      <c r="I44" s="11"/>
      <c r="J44" s="12"/>
      <c r="K44" s="13"/>
    </row>
    <row r="45" spans="1:13" x14ac:dyDescent="0.25">
      <c r="A45" s="9"/>
      <c r="B45" s="11"/>
      <c r="C45" s="11"/>
      <c r="D45" s="29" t="s">
        <v>19</v>
      </c>
      <c r="E45" s="11"/>
      <c r="F45" s="11"/>
      <c r="G45" s="14"/>
      <c r="H45" s="25" t="s">
        <v>20</v>
      </c>
      <c r="I45" s="20"/>
      <c r="J45" s="12"/>
      <c r="K45" s="13"/>
    </row>
    <row r="46" spans="1:13" x14ac:dyDescent="0.25">
      <c r="A46" s="9"/>
      <c r="B46" s="11"/>
      <c r="C46" s="11"/>
      <c r="D46" s="11"/>
      <c r="E46" s="11"/>
      <c r="F46" s="11"/>
      <c r="G46" s="14"/>
      <c r="H46" s="12"/>
      <c r="I46" s="15"/>
      <c r="J46" s="12"/>
      <c r="K46" s="13"/>
    </row>
    <row r="47" spans="1:13" ht="15.6" x14ac:dyDescent="0.25">
      <c r="A47" s="9"/>
      <c r="B47" s="11"/>
      <c r="C47" s="12" t="s">
        <v>6</v>
      </c>
      <c r="D47" s="7">
        <f>+D79</f>
        <v>105.85910605536168</v>
      </c>
      <c r="E47" s="14" t="s">
        <v>7</v>
      </c>
      <c r="F47" s="11"/>
      <c r="G47" s="12" t="s">
        <v>6</v>
      </c>
      <c r="H47" s="7">
        <f>+H81</f>
        <v>12.214512237157116</v>
      </c>
      <c r="I47" s="14" t="s">
        <v>7</v>
      </c>
      <c r="J47" s="12"/>
      <c r="K47" s="13"/>
      <c r="M47" s="30"/>
    </row>
    <row r="48" spans="1:13" x14ac:dyDescent="0.25">
      <c r="A48" s="9"/>
      <c r="B48" s="11"/>
      <c r="C48" s="12"/>
      <c r="E48" s="14"/>
      <c r="F48" s="11"/>
      <c r="G48" s="12"/>
      <c r="I48" s="14"/>
      <c r="J48" s="12"/>
      <c r="K48" s="13"/>
      <c r="M48" s="30"/>
    </row>
    <row r="49" spans="1:13" x14ac:dyDescent="0.25">
      <c r="A49" s="9"/>
      <c r="B49" s="11"/>
      <c r="C49" s="12" t="s">
        <v>21</v>
      </c>
      <c r="D49" s="7">
        <f>+D81</f>
        <v>0.19444444444444442</v>
      </c>
      <c r="E49" s="14" t="s">
        <v>22</v>
      </c>
      <c r="F49" s="11"/>
      <c r="G49" s="12" t="s">
        <v>21</v>
      </c>
      <c r="H49" s="7">
        <f>+H83</f>
        <v>0.19444444444444442</v>
      </c>
      <c r="I49" s="14" t="s">
        <v>22</v>
      </c>
      <c r="J49" s="12"/>
      <c r="K49" s="13"/>
      <c r="M49" s="30"/>
    </row>
    <row r="50" spans="1:13" x14ac:dyDescent="0.25">
      <c r="A50" s="9"/>
      <c r="B50" s="11"/>
      <c r="C50" s="12"/>
      <c r="D50" s="15"/>
      <c r="E50" s="14"/>
      <c r="F50" s="11"/>
      <c r="G50" s="12"/>
      <c r="I50" s="14"/>
      <c r="J50" s="12"/>
      <c r="K50" s="13"/>
      <c r="M50" s="30"/>
    </row>
    <row r="51" spans="1:13" x14ac:dyDescent="0.25">
      <c r="A51" s="9"/>
      <c r="B51" s="11"/>
      <c r="C51" s="12" t="s">
        <v>23</v>
      </c>
      <c r="D51" s="7">
        <f>+D85</f>
        <v>0.13674940717216783</v>
      </c>
      <c r="E51" s="14" t="s">
        <v>22</v>
      </c>
      <c r="F51" s="11"/>
      <c r="G51" s="12" t="s">
        <v>23</v>
      </c>
      <c r="H51" s="7">
        <f>+H85</f>
        <v>9.8722565157750311E-2</v>
      </c>
      <c r="I51" s="14" t="s">
        <v>22</v>
      </c>
      <c r="J51" s="12"/>
      <c r="K51" s="13"/>
    </row>
    <row r="52" spans="1:13" x14ac:dyDescent="0.25">
      <c r="A52" s="9"/>
      <c r="B52" s="11"/>
      <c r="C52" s="12"/>
      <c r="D52" s="15"/>
      <c r="E52" s="14"/>
      <c r="F52" s="11"/>
      <c r="G52" s="12"/>
      <c r="H52" s="15"/>
      <c r="I52" s="14"/>
      <c r="J52" s="12"/>
      <c r="K52" s="13"/>
    </row>
    <row r="53" spans="1:13" x14ac:dyDescent="0.25">
      <c r="A53" s="9"/>
      <c r="B53" s="11"/>
      <c r="C53" s="11"/>
      <c r="D53" s="11"/>
      <c r="E53" s="11"/>
      <c r="F53" s="11"/>
      <c r="G53" s="11"/>
      <c r="H53" s="11"/>
      <c r="I53" s="14"/>
      <c r="J53" s="12"/>
      <c r="K53" s="13"/>
    </row>
    <row r="54" spans="1:13" x14ac:dyDescent="0.25">
      <c r="A54" s="9"/>
      <c r="B54" s="11"/>
      <c r="J54" s="12"/>
      <c r="K54" s="13"/>
    </row>
    <row r="55" spans="1:13" x14ac:dyDescent="0.25">
      <c r="A55" s="9"/>
      <c r="B55" s="11"/>
      <c r="C55" s="11"/>
      <c r="D55" s="11"/>
      <c r="E55" s="11"/>
      <c r="F55" s="29" t="s">
        <v>24</v>
      </c>
      <c r="G55" s="29"/>
      <c r="H55" s="11"/>
      <c r="I55" s="11"/>
      <c r="J55" s="12"/>
      <c r="K55" s="13"/>
    </row>
    <row r="56" spans="1:13" x14ac:dyDescent="0.25">
      <c r="A56" s="9"/>
      <c r="E56" s="11"/>
      <c r="F56" s="11"/>
      <c r="G56" s="11"/>
      <c r="H56" s="29"/>
      <c r="I56" s="11"/>
      <c r="J56" s="12"/>
      <c r="K56" s="13"/>
    </row>
    <row r="57" spans="1:13" ht="15.6" x14ac:dyDescent="0.25">
      <c r="A57" s="9"/>
      <c r="C57" s="12" t="s">
        <v>25</v>
      </c>
      <c r="D57" s="7">
        <f>+L79</f>
        <v>7.8539816339744833E-7</v>
      </c>
      <c r="E57" s="14" t="s">
        <v>7</v>
      </c>
      <c r="G57" s="12" t="s">
        <v>26</v>
      </c>
      <c r="H57" s="31">
        <f>+L127</f>
        <v>1.3617764039867375E-10</v>
      </c>
      <c r="I57" s="14" t="s">
        <v>7</v>
      </c>
      <c r="J57" s="12"/>
      <c r="K57" s="13"/>
    </row>
    <row r="58" spans="1:13" x14ac:dyDescent="0.25">
      <c r="A58" s="9"/>
      <c r="C58" s="32"/>
      <c r="D58" s="11"/>
      <c r="E58" s="11"/>
      <c r="H58" s="11"/>
      <c r="I58" s="14"/>
      <c r="J58" s="12"/>
      <c r="K58" s="13"/>
    </row>
    <row r="59" spans="1:13" ht="15.6" x14ac:dyDescent="0.25">
      <c r="A59" s="9"/>
      <c r="B59" s="11"/>
      <c r="C59" s="12" t="s">
        <v>27</v>
      </c>
      <c r="D59" s="15">
        <f>+L87</f>
        <v>1.3089969389957473E-7</v>
      </c>
      <c r="E59" s="14" t="s">
        <v>7</v>
      </c>
      <c r="F59" s="11"/>
      <c r="G59" s="12" t="s">
        <v>28</v>
      </c>
      <c r="H59" s="31">
        <f>+Q127</f>
        <v>1.3617764039867375E-10</v>
      </c>
      <c r="I59" s="14" t="s">
        <v>7</v>
      </c>
      <c r="J59" s="12"/>
      <c r="K59" s="13"/>
    </row>
    <row r="60" spans="1:13" x14ac:dyDescent="0.25">
      <c r="A60" s="9"/>
      <c r="B60" s="11"/>
      <c r="G60" s="12"/>
      <c r="H60" s="33"/>
      <c r="I60" s="14"/>
      <c r="J60" s="12"/>
      <c r="K60" s="13"/>
    </row>
    <row r="61" spans="1:13" x14ac:dyDescent="0.25">
      <c r="A61" s="9"/>
      <c r="B61" s="11"/>
      <c r="F61" s="11"/>
      <c r="G61" s="11"/>
      <c r="H61" s="11"/>
      <c r="I61" s="11"/>
      <c r="J61" s="12"/>
      <c r="K61" s="13"/>
    </row>
    <row r="62" spans="1:13" x14ac:dyDescent="0.25">
      <c r="A62" s="9"/>
      <c r="B62" s="11"/>
      <c r="C62" s="11"/>
      <c r="H62" s="11"/>
      <c r="I62" s="11"/>
      <c r="J62" s="12"/>
      <c r="K62" s="13"/>
    </row>
    <row r="63" spans="1:13" x14ac:dyDescent="0.25">
      <c r="A63" s="34"/>
      <c r="B63" s="35"/>
      <c r="C63" s="35"/>
      <c r="D63" s="35"/>
      <c r="E63" s="35"/>
      <c r="F63" s="35"/>
      <c r="G63" s="35"/>
      <c r="H63" s="35"/>
      <c r="I63" s="35"/>
      <c r="J63" s="36"/>
      <c r="K63" s="37"/>
    </row>
    <row r="75" spans="2:14" x14ac:dyDescent="0.25">
      <c r="B75" s="78" t="s">
        <v>18</v>
      </c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80"/>
    </row>
    <row r="77" spans="2:14" x14ac:dyDescent="0.25">
      <c r="D77" s="29" t="s">
        <v>19</v>
      </c>
      <c r="H77" s="25" t="s">
        <v>20</v>
      </c>
      <c r="L77" s="25" t="s">
        <v>29</v>
      </c>
    </row>
    <row r="79" spans="2:14" ht="15.6" x14ac:dyDescent="0.25">
      <c r="C79" s="12" t="s">
        <v>6</v>
      </c>
      <c r="D79" s="15">
        <f>+PI()*C28*C30^2/4</f>
        <v>105.85910605536168</v>
      </c>
      <c r="E79" s="14" t="s">
        <v>7</v>
      </c>
      <c r="G79" s="12" t="s">
        <v>30</v>
      </c>
      <c r="H79" s="38">
        <f>2*C32/C30</f>
        <v>0.5</v>
      </c>
      <c r="I79" s="39" t="s">
        <v>22</v>
      </c>
      <c r="K79" s="12" t="s">
        <v>25</v>
      </c>
      <c r="L79" s="15">
        <f>+PI()*C36^2/4*C34</f>
        <v>7.8539816339744833E-7</v>
      </c>
      <c r="M79" s="14" t="s">
        <v>7</v>
      </c>
    </row>
    <row r="80" spans="2:14" x14ac:dyDescent="0.25">
      <c r="C80" s="12"/>
      <c r="D80" s="15"/>
      <c r="E80" s="14"/>
    </row>
    <row r="81" spans="3:62" ht="15.6" x14ac:dyDescent="0.25">
      <c r="C81" s="12" t="s">
        <v>21</v>
      </c>
      <c r="D81" s="15">
        <f>+C40/C30</f>
        <v>0.19444444444444442</v>
      </c>
      <c r="E81" s="14" t="s">
        <v>22</v>
      </c>
      <c r="G81" s="12" t="s">
        <v>6</v>
      </c>
      <c r="H81" s="15">
        <f>+PI()*H79*C30^3/6</f>
        <v>12.214512237157116</v>
      </c>
      <c r="I81" s="14" t="s">
        <v>7</v>
      </c>
    </row>
    <row r="82" spans="3:62" x14ac:dyDescent="0.25">
      <c r="H82" s="15"/>
      <c r="I82" s="14"/>
    </row>
    <row r="83" spans="3:62" x14ac:dyDescent="0.25">
      <c r="C83" s="12" t="s">
        <v>31</v>
      </c>
      <c r="D83" s="15">
        <f>+ACOS((C30/2-C40)/(C30/2))</f>
        <v>0.91333277041325267</v>
      </c>
      <c r="E83" s="14" t="s">
        <v>32</v>
      </c>
      <c r="F83" s="11"/>
      <c r="G83" s="12" t="s">
        <v>21</v>
      </c>
      <c r="H83" s="15">
        <f>+D81</f>
        <v>0.19444444444444442</v>
      </c>
      <c r="I83" s="14" t="s">
        <v>22</v>
      </c>
      <c r="L83" s="25" t="s">
        <v>33</v>
      </c>
      <c r="N83" s="8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</row>
    <row r="84" spans="3:62" x14ac:dyDescent="0.25">
      <c r="G84" s="12"/>
      <c r="H84" s="15"/>
      <c r="I84" s="14"/>
      <c r="K84" s="12"/>
      <c r="L84" s="8"/>
      <c r="M84" s="39"/>
      <c r="N84" s="8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</row>
    <row r="85" spans="3:62" x14ac:dyDescent="0.25">
      <c r="C85" s="12" t="s">
        <v>23</v>
      </c>
      <c r="D85" s="15">
        <f>+(D83-SIN(D83)*COS(D83))/PI()</f>
        <v>0.13674940717216783</v>
      </c>
      <c r="E85" s="14" t="s">
        <v>22</v>
      </c>
      <c r="G85" s="12" t="s">
        <v>23</v>
      </c>
      <c r="H85" s="15">
        <f>+H83^2*(3-2*H83)</f>
        <v>9.8722565157750311E-2</v>
      </c>
      <c r="I85" s="14" t="s">
        <v>22</v>
      </c>
      <c r="K85" s="12" t="s">
        <v>30</v>
      </c>
      <c r="L85" s="38">
        <f>2*C38/C36</f>
        <v>0.5</v>
      </c>
      <c r="M85" s="39" t="s">
        <v>22</v>
      </c>
      <c r="N85" s="8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</row>
    <row r="86" spans="3:62" x14ac:dyDescent="0.25">
      <c r="K86" s="12"/>
      <c r="L86" s="8"/>
      <c r="M86" s="8"/>
      <c r="N86" s="8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</row>
    <row r="87" spans="3:62" ht="15.6" x14ac:dyDescent="0.25">
      <c r="C87" s="12" t="s">
        <v>13</v>
      </c>
      <c r="D87" s="25">
        <f>+D79*D85</f>
        <v>14.47616999684635</v>
      </c>
      <c r="E87" s="10" t="s">
        <v>14</v>
      </c>
      <c r="F87" s="11"/>
      <c r="G87" s="12" t="s">
        <v>13</v>
      </c>
      <c r="H87" s="25">
        <f>+H81*H85</f>
        <v>1.2058479802028819</v>
      </c>
      <c r="I87" s="10" t="s">
        <v>14</v>
      </c>
      <c r="K87" s="29" t="s">
        <v>27</v>
      </c>
      <c r="L87" s="15">
        <f>+PI()*L85*C36^3/6/2</f>
        <v>1.3089969389957473E-7</v>
      </c>
      <c r="M87" s="14" t="s">
        <v>7</v>
      </c>
      <c r="N87" s="8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</row>
    <row r="88" spans="3:62" x14ac:dyDescent="0.25">
      <c r="K88" s="12"/>
      <c r="L88" s="8"/>
      <c r="M88" s="10"/>
      <c r="N88" s="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</row>
    <row r="89" spans="3:62" x14ac:dyDescent="0.25">
      <c r="K89" s="12"/>
      <c r="L89" s="8"/>
      <c r="M89" s="15"/>
      <c r="N89" s="8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</row>
    <row r="90" spans="3:62" x14ac:dyDescent="0.25">
      <c r="K90" s="12"/>
      <c r="L90" s="8"/>
      <c r="M90" s="11"/>
      <c r="N90" s="8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</row>
    <row r="91" spans="3:62" x14ac:dyDescent="0.25">
      <c r="C91" s="12"/>
      <c r="D91" s="40" t="s">
        <v>34</v>
      </c>
      <c r="G91" s="12"/>
      <c r="K91" s="6"/>
      <c r="L91" s="25" t="s">
        <v>35</v>
      </c>
      <c r="M91" s="8"/>
      <c r="N91" s="8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</row>
    <row r="92" spans="3:62" x14ac:dyDescent="0.25">
      <c r="C92" s="12"/>
      <c r="G92" s="12"/>
      <c r="K92" s="6"/>
      <c r="L92" s="8"/>
      <c r="M92" s="8"/>
      <c r="N92" s="8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</row>
    <row r="93" spans="3:62" x14ac:dyDescent="0.25">
      <c r="C93" s="41" t="s">
        <v>36</v>
      </c>
      <c r="D93" s="8" t="str">
        <f>+IF(C28&lt;0,"A","OK")</f>
        <v>OK</v>
      </c>
      <c r="K93" s="6" t="s">
        <v>37</v>
      </c>
      <c r="L93" s="8">
        <f>+C30/2</f>
        <v>1.8</v>
      </c>
      <c r="M93" s="5" t="s">
        <v>5</v>
      </c>
      <c r="N93" s="8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</row>
    <row r="94" spans="3:62" x14ac:dyDescent="0.25">
      <c r="C94" s="41" t="s">
        <v>38</v>
      </c>
      <c r="D94" s="8" t="str">
        <f>+IF(C30&lt;0,"A","OK")</f>
        <v>OK</v>
      </c>
      <c r="K94" s="6"/>
      <c r="L94" s="8"/>
      <c r="M94" s="5"/>
      <c r="N94" s="8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</row>
    <row r="95" spans="3:62" x14ac:dyDescent="0.25">
      <c r="C95" s="41" t="s">
        <v>39</v>
      </c>
      <c r="D95" s="8" t="str">
        <f>+IF(C32&lt;0,"A","OK")</f>
        <v>OK</v>
      </c>
      <c r="K95" s="6" t="s">
        <v>40</v>
      </c>
      <c r="L95" s="8">
        <f>+C36/2</f>
        <v>5.0000000000000001E-3</v>
      </c>
      <c r="M95" s="5" t="s">
        <v>5</v>
      </c>
      <c r="N95" s="8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</row>
    <row r="96" spans="3:62" x14ac:dyDescent="0.25">
      <c r="C96" s="41" t="s">
        <v>41</v>
      </c>
      <c r="D96" s="8" t="str">
        <f>+IF(C34&lt;0,"A","OK")</f>
        <v>OK</v>
      </c>
      <c r="K96" s="6"/>
      <c r="L96" s="8"/>
      <c r="M96" s="5"/>
      <c r="N96" s="8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</row>
    <row r="97" spans="3:112" x14ac:dyDescent="0.25">
      <c r="C97" s="41" t="s">
        <v>42</v>
      </c>
      <c r="D97" s="8" t="str">
        <f>+IF(C36&lt;0,"A","OK")</f>
        <v>OK</v>
      </c>
      <c r="K97" s="42" t="s">
        <v>43</v>
      </c>
      <c r="L97" s="8">
        <f>+L95/100</f>
        <v>5.0000000000000002E-5</v>
      </c>
      <c r="M97" s="5" t="s">
        <v>5</v>
      </c>
      <c r="N97" s="8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</row>
    <row r="98" spans="3:112" x14ac:dyDescent="0.25">
      <c r="C98" s="41" t="s">
        <v>44</v>
      </c>
      <c r="D98" s="8" t="str">
        <f>+IF(C38&lt;0,"A","OK")</f>
        <v>OK</v>
      </c>
      <c r="G98" s="12"/>
      <c r="K98" s="6"/>
      <c r="L98" s="8"/>
      <c r="M98" s="8"/>
      <c r="N98" s="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</row>
    <row r="99" spans="3:112" x14ac:dyDescent="0.25">
      <c r="C99" s="41" t="s">
        <v>45</v>
      </c>
      <c r="D99" s="8" t="str">
        <f>+IF(C40&lt;0,"A","OK")</f>
        <v>OK</v>
      </c>
      <c r="K99" s="6" t="s">
        <v>17</v>
      </c>
      <c r="L99" s="7">
        <f>+C40</f>
        <v>0.7</v>
      </c>
      <c r="M99" s="5" t="s">
        <v>5</v>
      </c>
      <c r="N99" s="8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</row>
    <row r="100" spans="3:112" x14ac:dyDescent="0.25">
      <c r="C100" s="41" t="s">
        <v>46</v>
      </c>
      <c r="D100" s="43" t="str">
        <f>+IF(D93="A","A",IF(D94="A","A",IF(D95="A","A",IF(D96="A","A","OK"))))</f>
        <v>OK</v>
      </c>
      <c r="K100" s="6"/>
      <c r="L100" s="8"/>
      <c r="M100" s="8"/>
      <c r="N100" s="8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</row>
    <row r="101" spans="3:112" x14ac:dyDescent="0.25">
      <c r="C101" s="41" t="s">
        <v>47</v>
      </c>
      <c r="D101" s="43" t="str">
        <f>+IF(D97="A","A",IF(D98="A","A",IF(D99="A","A","OK")))</f>
        <v>OK</v>
      </c>
      <c r="K101" s="6"/>
      <c r="L101" s="8"/>
      <c r="M101" s="8"/>
      <c r="N101" s="8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</row>
    <row r="102" spans="3:112" x14ac:dyDescent="0.25">
      <c r="C102" s="41"/>
      <c r="D102" s="44"/>
      <c r="K102" s="42" t="s">
        <v>48</v>
      </c>
      <c r="L102" s="8">
        <v>0</v>
      </c>
      <c r="M102" s="8">
        <v>1</v>
      </c>
      <c r="N102" s="8">
        <v>2</v>
      </c>
      <c r="O102" s="8">
        <v>3</v>
      </c>
      <c r="P102" s="8">
        <v>4</v>
      </c>
      <c r="Q102" s="8">
        <v>5</v>
      </c>
      <c r="R102" s="8">
        <v>6</v>
      </c>
      <c r="S102" s="8">
        <v>7</v>
      </c>
      <c r="T102" s="8">
        <v>8</v>
      </c>
      <c r="U102" s="8">
        <v>9</v>
      </c>
      <c r="V102" s="8">
        <v>10</v>
      </c>
      <c r="W102" s="8">
        <v>11</v>
      </c>
      <c r="X102" s="8">
        <v>12</v>
      </c>
      <c r="Y102" s="8">
        <v>13</v>
      </c>
      <c r="Z102" s="8">
        <v>14</v>
      </c>
      <c r="AA102" s="8">
        <v>15</v>
      </c>
      <c r="AB102" s="8">
        <v>16</v>
      </c>
      <c r="AC102" s="8">
        <v>17</v>
      </c>
      <c r="AD102" s="8">
        <v>18</v>
      </c>
      <c r="AE102" s="8">
        <v>19</v>
      </c>
      <c r="AF102" s="8">
        <v>20</v>
      </c>
      <c r="AG102" s="8">
        <v>21</v>
      </c>
      <c r="AH102" s="8">
        <v>22</v>
      </c>
      <c r="AI102" s="8">
        <v>23</v>
      </c>
      <c r="AJ102" s="8">
        <v>24</v>
      </c>
      <c r="AK102" s="8">
        <v>25</v>
      </c>
      <c r="AL102" s="8">
        <v>26</v>
      </c>
      <c r="AM102" s="8">
        <v>27</v>
      </c>
      <c r="AN102" s="8">
        <v>28</v>
      </c>
      <c r="AO102" s="8">
        <v>29</v>
      </c>
      <c r="AP102" s="8">
        <v>30</v>
      </c>
      <c r="AQ102" s="8">
        <v>31</v>
      </c>
      <c r="AR102" s="8">
        <v>32</v>
      </c>
      <c r="AS102" s="8">
        <v>33</v>
      </c>
      <c r="AT102" s="8">
        <v>34</v>
      </c>
      <c r="AU102" s="8">
        <v>35</v>
      </c>
      <c r="AV102" s="8">
        <v>36</v>
      </c>
      <c r="AW102" s="8">
        <v>37</v>
      </c>
      <c r="AX102" s="8">
        <v>38</v>
      </c>
      <c r="AY102" s="8">
        <v>39</v>
      </c>
      <c r="AZ102" s="8">
        <v>40</v>
      </c>
      <c r="BA102" s="8">
        <v>41</v>
      </c>
      <c r="BB102" s="8">
        <v>42</v>
      </c>
      <c r="BC102" s="8">
        <v>43</v>
      </c>
      <c r="BD102" s="8">
        <v>44</v>
      </c>
      <c r="BE102" s="8">
        <v>45</v>
      </c>
      <c r="BF102" s="8">
        <v>46</v>
      </c>
      <c r="BG102" s="8">
        <v>47</v>
      </c>
      <c r="BH102" s="8">
        <v>48</v>
      </c>
      <c r="BI102" s="8">
        <v>49</v>
      </c>
      <c r="BJ102" s="8">
        <v>50</v>
      </c>
      <c r="BK102" s="8">
        <v>51</v>
      </c>
      <c r="BL102" s="8">
        <v>52</v>
      </c>
      <c r="BM102" s="8">
        <v>53</v>
      </c>
      <c r="BN102" s="8">
        <v>54</v>
      </c>
      <c r="BO102" s="8">
        <v>55</v>
      </c>
      <c r="BP102" s="8">
        <v>56</v>
      </c>
      <c r="BQ102" s="8">
        <v>57</v>
      </c>
      <c r="BR102" s="8">
        <v>58</v>
      </c>
      <c r="BS102" s="8">
        <v>59</v>
      </c>
      <c r="BT102" s="8">
        <v>60</v>
      </c>
      <c r="BU102" s="8">
        <v>61</v>
      </c>
      <c r="BV102" s="8">
        <v>62</v>
      </c>
      <c r="BW102" s="8">
        <v>63</v>
      </c>
      <c r="BX102" s="8">
        <v>64</v>
      </c>
      <c r="BY102" s="8">
        <v>65</v>
      </c>
      <c r="BZ102" s="8">
        <v>66</v>
      </c>
      <c r="CA102" s="8">
        <v>67</v>
      </c>
      <c r="CB102" s="8">
        <v>68</v>
      </c>
      <c r="CC102" s="8">
        <v>69</v>
      </c>
      <c r="CD102" s="8">
        <v>70</v>
      </c>
      <c r="CE102" s="8">
        <v>71</v>
      </c>
      <c r="CF102" s="8">
        <v>72</v>
      </c>
      <c r="CG102" s="8">
        <v>73</v>
      </c>
      <c r="CH102" s="8">
        <v>74</v>
      </c>
      <c r="CI102" s="8">
        <v>75</v>
      </c>
      <c r="CJ102" s="8">
        <v>76</v>
      </c>
      <c r="CK102" s="8">
        <v>77</v>
      </c>
      <c r="CL102" s="8">
        <v>78</v>
      </c>
      <c r="CM102" s="8">
        <v>79</v>
      </c>
      <c r="CN102" s="8">
        <v>80</v>
      </c>
      <c r="CO102" s="8">
        <v>81</v>
      </c>
      <c r="CP102" s="8">
        <v>82</v>
      </c>
      <c r="CQ102" s="8">
        <v>83</v>
      </c>
      <c r="CR102" s="8">
        <v>84</v>
      </c>
      <c r="CS102" s="8">
        <v>85</v>
      </c>
      <c r="CT102" s="8">
        <v>86</v>
      </c>
      <c r="CU102" s="8">
        <v>87</v>
      </c>
      <c r="CV102" s="8">
        <v>88</v>
      </c>
      <c r="CW102" s="8">
        <v>89</v>
      </c>
      <c r="CX102" s="8">
        <v>90</v>
      </c>
      <c r="CY102" s="8">
        <v>91</v>
      </c>
      <c r="CZ102" s="8">
        <v>92</v>
      </c>
      <c r="DA102" s="8">
        <v>93</v>
      </c>
      <c r="DB102" s="8">
        <v>94</v>
      </c>
      <c r="DC102" s="8">
        <v>95</v>
      </c>
      <c r="DD102" s="8">
        <v>96</v>
      </c>
      <c r="DE102" s="8">
        <v>97</v>
      </c>
      <c r="DF102" s="8">
        <v>98</v>
      </c>
      <c r="DG102" s="8">
        <v>99</v>
      </c>
      <c r="DH102" s="8">
        <v>100</v>
      </c>
    </row>
    <row r="103" spans="3:112" x14ac:dyDescent="0.25">
      <c r="C103" s="41"/>
      <c r="D103" s="44" t="s">
        <v>49</v>
      </c>
      <c r="K103" s="6"/>
      <c r="L103" s="8"/>
      <c r="M103" s="8"/>
      <c r="N103" s="8"/>
    </row>
    <row r="104" spans="3:112" x14ac:dyDescent="0.25">
      <c r="D104" s="44"/>
      <c r="K104" s="6" t="s">
        <v>50</v>
      </c>
      <c r="L104" s="45">
        <f>+L102*$L$97</f>
        <v>0</v>
      </c>
      <c r="M104" s="45">
        <f>+M102*$L$97</f>
        <v>5.0000000000000002E-5</v>
      </c>
      <c r="N104" s="45">
        <f t="shared" ref="N104:BY104" si="0">+N102*$L$97</f>
        <v>1E-4</v>
      </c>
      <c r="O104" s="45">
        <f t="shared" si="0"/>
        <v>1.5000000000000001E-4</v>
      </c>
      <c r="P104" s="45">
        <f t="shared" si="0"/>
        <v>2.0000000000000001E-4</v>
      </c>
      <c r="Q104" s="45">
        <f t="shared" si="0"/>
        <v>2.5000000000000001E-4</v>
      </c>
      <c r="R104" s="45">
        <f t="shared" si="0"/>
        <v>3.0000000000000003E-4</v>
      </c>
      <c r="S104" s="45">
        <f t="shared" si="0"/>
        <v>3.5E-4</v>
      </c>
      <c r="T104" s="45">
        <f t="shared" si="0"/>
        <v>4.0000000000000002E-4</v>
      </c>
      <c r="U104" s="45">
        <f t="shared" si="0"/>
        <v>4.5000000000000004E-4</v>
      </c>
      <c r="V104" s="45">
        <f t="shared" si="0"/>
        <v>5.0000000000000001E-4</v>
      </c>
      <c r="W104" s="45">
        <f t="shared" si="0"/>
        <v>5.5000000000000003E-4</v>
      </c>
      <c r="X104" s="45">
        <f t="shared" si="0"/>
        <v>6.0000000000000006E-4</v>
      </c>
      <c r="Y104" s="45">
        <f t="shared" si="0"/>
        <v>6.5000000000000008E-4</v>
      </c>
      <c r="Z104" s="45">
        <f t="shared" si="0"/>
        <v>6.9999999999999999E-4</v>
      </c>
      <c r="AA104" s="45">
        <f t="shared" si="0"/>
        <v>7.5000000000000002E-4</v>
      </c>
      <c r="AB104" s="45">
        <f t="shared" si="0"/>
        <v>8.0000000000000004E-4</v>
      </c>
      <c r="AC104" s="45">
        <f t="shared" si="0"/>
        <v>8.5000000000000006E-4</v>
      </c>
      <c r="AD104" s="45">
        <f t="shared" si="0"/>
        <v>9.0000000000000008E-4</v>
      </c>
      <c r="AE104" s="45">
        <f t="shared" si="0"/>
        <v>9.5E-4</v>
      </c>
      <c r="AF104" s="45">
        <f t="shared" si="0"/>
        <v>1E-3</v>
      </c>
      <c r="AG104" s="45">
        <f t="shared" si="0"/>
        <v>1.0500000000000002E-3</v>
      </c>
      <c r="AH104" s="45">
        <f t="shared" si="0"/>
        <v>1.1000000000000001E-3</v>
      </c>
      <c r="AI104" s="45">
        <f t="shared" si="0"/>
        <v>1.15E-3</v>
      </c>
      <c r="AJ104" s="45">
        <f t="shared" si="0"/>
        <v>1.2000000000000001E-3</v>
      </c>
      <c r="AK104" s="45">
        <f t="shared" si="0"/>
        <v>1.25E-3</v>
      </c>
      <c r="AL104" s="45">
        <f t="shared" si="0"/>
        <v>1.3000000000000002E-3</v>
      </c>
      <c r="AM104" s="45">
        <f t="shared" si="0"/>
        <v>1.3500000000000001E-3</v>
      </c>
      <c r="AN104" s="45">
        <f t="shared" si="0"/>
        <v>1.4E-3</v>
      </c>
      <c r="AO104" s="45">
        <f t="shared" si="0"/>
        <v>1.4500000000000001E-3</v>
      </c>
      <c r="AP104" s="45">
        <f t="shared" si="0"/>
        <v>1.5E-3</v>
      </c>
      <c r="AQ104" s="45">
        <f t="shared" si="0"/>
        <v>1.5500000000000002E-3</v>
      </c>
      <c r="AR104" s="45">
        <f t="shared" si="0"/>
        <v>1.6000000000000001E-3</v>
      </c>
      <c r="AS104" s="45">
        <f t="shared" si="0"/>
        <v>1.65E-3</v>
      </c>
      <c r="AT104" s="45">
        <f t="shared" si="0"/>
        <v>1.7000000000000001E-3</v>
      </c>
      <c r="AU104" s="45">
        <f t="shared" si="0"/>
        <v>1.75E-3</v>
      </c>
      <c r="AV104" s="45">
        <f t="shared" si="0"/>
        <v>1.8000000000000002E-3</v>
      </c>
      <c r="AW104" s="45">
        <f t="shared" si="0"/>
        <v>1.8500000000000001E-3</v>
      </c>
      <c r="AX104" s="45">
        <f t="shared" si="0"/>
        <v>1.9E-3</v>
      </c>
      <c r="AY104" s="45">
        <f t="shared" si="0"/>
        <v>1.9500000000000001E-3</v>
      </c>
      <c r="AZ104" s="45">
        <f t="shared" si="0"/>
        <v>2E-3</v>
      </c>
      <c r="BA104" s="45">
        <f t="shared" si="0"/>
        <v>2.0500000000000002E-3</v>
      </c>
      <c r="BB104" s="45">
        <f t="shared" si="0"/>
        <v>2.1000000000000003E-3</v>
      </c>
      <c r="BC104" s="45">
        <f t="shared" si="0"/>
        <v>2.15E-3</v>
      </c>
      <c r="BD104" s="45">
        <f t="shared" si="0"/>
        <v>2.2000000000000001E-3</v>
      </c>
      <c r="BE104" s="45">
        <f t="shared" si="0"/>
        <v>2.2500000000000003E-3</v>
      </c>
      <c r="BF104" s="45">
        <f t="shared" si="0"/>
        <v>2.3E-3</v>
      </c>
      <c r="BG104" s="45">
        <f t="shared" si="0"/>
        <v>2.3500000000000001E-3</v>
      </c>
      <c r="BH104" s="45">
        <f t="shared" si="0"/>
        <v>2.4000000000000002E-3</v>
      </c>
      <c r="BI104" s="45">
        <f t="shared" si="0"/>
        <v>2.4499999999999999E-3</v>
      </c>
      <c r="BJ104" s="45">
        <f t="shared" si="0"/>
        <v>2.5000000000000001E-3</v>
      </c>
      <c r="BK104" s="45">
        <f t="shared" si="0"/>
        <v>2.5500000000000002E-3</v>
      </c>
      <c r="BL104" s="45">
        <f t="shared" si="0"/>
        <v>2.6000000000000003E-3</v>
      </c>
      <c r="BM104" s="45">
        <f t="shared" si="0"/>
        <v>2.65E-3</v>
      </c>
      <c r="BN104" s="45">
        <f t="shared" si="0"/>
        <v>2.7000000000000001E-3</v>
      </c>
      <c r="BO104" s="45">
        <f t="shared" si="0"/>
        <v>2.7500000000000003E-3</v>
      </c>
      <c r="BP104" s="45">
        <f t="shared" si="0"/>
        <v>2.8E-3</v>
      </c>
      <c r="BQ104" s="45">
        <f t="shared" si="0"/>
        <v>2.8500000000000001E-3</v>
      </c>
      <c r="BR104" s="45">
        <f t="shared" si="0"/>
        <v>2.9000000000000002E-3</v>
      </c>
      <c r="BS104" s="45">
        <f t="shared" si="0"/>
        <v>2.9499999999999999E-3</v>
      </c>
      <c r="BT104" s="45">
        <f t="shared" si="0"/>
        <v>3.0000000000000001E-3</v>
      </c>
      <c r="BU104" s="45">
        <f t="shared" si="0"/>
        <v>3.0500000000000002E-3</v>
      </c>
      <c r="BV104" s="45">
        <f t="shared" si="0"/>
        <v>3.1000000000000003E-3</v>
      </c>
      <c r="BW104" s="45">
        <f t="shared" si="0"/>
        <v>3.15E-3</v>
      </c>
      <c r="BX104" s="45">
        <f t="shared" si="0"/>
        <v>3.2000000000000002E-3</v>
      </c>
      <c r="BY104" s="45">
        <f t="shared" si="0"/>
        <v>3.2500000000000003E-3</v>
      </c>
      <c r="BZ104" s="45">
        <f t="shared" ref="BZ104:DG104" si="1">+BZ102*$L$97</f>
        <v>3.3E-3</v>
      </c>
      <c r="CA104" s="45">
        <f t="shared" si="1"/>
        <v>3.3500000000000001E-3</v>
      </c>
      <c r="CB104" s="45">
        <f t="shared" si="1"/>
        <v>3.4000000000000002E-3</v>
      </c>
      <c r="CC104" s="45">
        <f t="shared" si="1"/>
        <v>3.4500000000000004E-3</v>
      </c>
      <c r="CD104" s="45">
        <f t="shared" si="1"/>
        <v>3.5000000000000001E-3</v>
      </c>
      <c r="CE104" s="45">
        <f t="shared" si="1"/>
        <v>3.5500000000000002E-3</v>
      </c>
      <c r="CF104" s="45">
        <f t="shared" si="1"/>
        <v>3.6000000000000003E-3</v>
      </c>
      <c r="CG104" s="45">
        <f t="shared" si="1"/>
        <v>3.65E-3</v>
      </c>
      <c r="CH104" s="45">
        <f t="shared" si="1"/>
        <v>3.7000000000000002E-3</v>
      </c>
      <c r="CI104" s="45">
        <f t="shared" si="1"/>
        <v>3.7500000000000003E-3</v>
      </c>
      <c r="CJ104" s="45">
        <f t="shared" si="1"/>
        <v>3.8E-3</v>
      </c>
      <c r="CK104" s="45">
        <f t="shared" si="1"/>
        <v>3.8500000000000001E-3</v>
      </c>
      <c r="CL104" s="45">
        <f t="shared" si="1"/>
        <v>3.9000000000000003E-3</v>
      </c>
      <c r="CM104" s="45">
        <f t="shared" si="1"/>
        <v>3.9500000000000004E-3</v>
      </c>
      <c r="CN104" s="45">
        <f t="shared" si="1"/>
        <v>4.0000000000000001E-3</v>
      </c>
      <c r="CO104" s="45">
        <f t="shared" si="1"/>
        <v>4.0499999999999998E-3</v>
      </c>
      <c r="CP104" s="45">
        <f t="shared" si="1"/>
        <v>4.1000000000000003E-3</v>
      </c>
      <c r="CQ104" s="45">
        <f t="shared" si="1"/>
        <v>4.15E-3</v>
      </c>
      <c r="CR104" s="45">
        <f t="shared" si="1"/>
        <v>4.2000000000000006E-3</v>
      </c>
      <c r="CS104" s="45">
        <f t="shared" si="1"/>
        <v>4.2500000000000003E-3</v>
      </c>
      <c r="CT104" s="45">
        <f t="shared" si="1"/>
        <v>4.3E-3</v>
      </c>
      <c r="CU104" s="45">
        <f t="shared" si="1"/>
        <v>4.3500000000000006E-3</v>
      </c>
      <c r="CV104" s="45">
        <f t="shared" si="1"/>
        <v>4.4000000000000003E-3</v>
      </c>
      <c r="CW104" s="45">
        <f t="shared" si="1"/>
        <v>4.45E-3</v>
      </c>
      <c r="CX104" s="45">
        <f t="shared" si="1"/>
        <v>4.5000000000000005E-3</v>
      </c>
      <c r="CY104" s="45">
        <f t="shared" si="1"/>
        <v>4.5500000000000002E-3</v>
      </c>
      <c r="CZ104" s="45">
        <f t="shared" si="1"/>
        <v>4.5999999999999999E-3</v>
      </c>
      <c r="DA104" s="45">
        <f t="shared" si="1"/>
        <v>4.6500000000000005E-3</v>
      </c>
      <c r="DB104" s="45">
        <f t="shared" si="1"/>
        <v>4.7000000000000002E-3</v>
      </c>
      <c r="DC104" s="45">
        <f t="shared" si="1"/>
        <v>4.7499999999999999E-3</v>
      </c>
      <c r="DD104" s="45">
        <f t="shared" si="1"/>
        <v>4.8000000000000004E-3</v>
      </c>
      <c r="DE104" s="45">
        <f t="shared" si="1"/>
        <v>4.8500000000000001E-3</v>
      </c>
      <c r="DF104" s="45">
        <f t="shared" si="1"/>
        <v>4.8999999999999998E-3</v>
      </c>
      <c r="DG104" s="45">
        <f t="shared" si="1"/>
        <v>4.9500000000000004E-3</v>
      </c>
      <c r="DH104" s="45">
        <f>+L95</f>
        <v>5.0000000000000001E-3</v>
      </c>
    </row>
    <row r="105" spans="3:112" x14ac:dyDescent="0.25">
      <c r="K105" s="6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  <c r="CD105" s="45"/>
      <c r="CE105" s="45"/>
      <c r="CF105" s="45"/>
      <c r="CG105" s="45"/>
      <c r="CH105" s="45"/>
      <c r="CI105" s="45"/>
      <c r="CJ105" s="45"/>
      <c r="CK105" s="45"/>
      <c r="CL105" s="45"/>
      <c r="CM105" s="45"/>
      <c r="CN105" s="45"/>
      <c r="CO105" s="45"/>
      <c r="CP105" s="45"/>
      <c r="CQ105" s="45"/>
      <c r="CR105" s="45"/>
      <c r="CS105" s="45"/>
      <c r="CT105" s="45"/>
      <c r="CU105" s="45"/>
      <c r="CV105" s="45"/>
      <c r="CW105" s="45"/>
      <c r="CX105" s="45"/>
      <c r="CY105" s="45"/>
      <c r="CZ105" s="45"/>
      <c r="DA105" s="45"/>
      <c r="DB105" s="45"/>
      <c r="DC105" s="45"/>
      <c r="DD105" s="45"/>
      <c r="DE105" s="45"/>
      <c r="DF105" s="45"/>
      <c r="DG105" s="45"/>
      <c r="DH105" s="45"/>
    </row>
    <row r="106" spans="3:112" x14ac:dyDescent="0.25">
      <c r="C106" s="46"/>
      <c r="D106" s="44"/>
      <c r="K106" s="6" t="s">
        <v>51</v>
      </c>
      <c r="L106" s="45">
        <f>$L$93-(($L$93^2-L104^2)^0.5)</f>
        <v>0</v>
      </c>
      <c r="M106" s="45">
        <f>$L$93-(($L$93^2-M104^2)^0.5)</f>
        <v>6.9444450190303542E-10</v>
      </c>
      <c r="N106" s="45">
        <f t="shared" ref="N106:BY106" si="2">$L$93-(($L$93^2-N104^2)^0.5)</f>
        <v>2.7777777855675367E-9</v>
      </c>
      <c r="O106" s="45">
        <f t="shared" si="2"/>
        <v>6.2500000730381089E-9</v>
      </c>
      <c r="P106" s="45">
        <f t="shared" si="2"/>
        <v>1.1111111142270147E-8</v>
      </c>
      <c r="Q106" s="45">
        <f t="shared" si="2"/>
        <v>1.7361111215308256E-8</v>
      </c>
      <c r="R106" s="45">
        <f t="shared" si="2"/>
        <v>2.5000000070107831E-8</v>
      </c>
      <c r="S106" s="45">
        <f t="shared" si="2"/>
        <v>3.4027778150758081E-8</v>
      </c>
      <c r="T106" s="45">
        <f t="shared" si="2"/>
        <v>4.4444445013169798E-8</v>
      </c>
      <c r="U106" s="45">
        <f t="shared" si="2"/>
        <v>5.6250000879387585E-8</v>
      </c>
      <c r="V106" s="45">
        <f t="shared" si="2"/>
        <v>6.9444445749411443E-8</v>
      </c>
      <c r="W106" s="45">
        <f t="shared" si="2"/>
        <v>8.4027779845285977E-8</v>
      </c>
      <c r="X106" s="45">
        <f t="shared" si="2"/>
        <v>1.0000000272292198E-7</v>
      </c>
      <c r="Y106" s="45">
        <f t="shared" si="2"/>
        <v>1.1736111482640865E-7</v>
      </c>
      <c r="Z106" s="45">
        <f t="shared" si="2"/>
        <v>1.3611111637779061E-7</v>
      </c>
      <c r="AA106" s="45">
        <f t="shared" si="2"/>
        <v>1.5625000671093403E-7</v>
      </c>
      <c r="AB106" s="45">
        <f t="shared" si="2"/>
        <v>1.7777778649197273E-7</v>
      </c>
      <c r="AC106" s="45">
        <f t="shared" si="2"/>
        <v>2.0069445549886211E-7</v>
      </c>
      <c r="AD106" s="45">
        <f t="shared" si="2"/>
        <v>2.2500001395364677E-7</v>
      </c>
      <c r="AE106" s="45">
        <f t="shared" si="2"/>
        <v>2.5069446185632671E-7</v>
      </c>
      <c r="AF106" s="45">
        <f t="shared" si="2"/>
        <v>2.7777779920690193E-7</v>
      </c>
      <c r="AG106" s="45">
        <f t="shared" si="2"/>
        <v>3.0625002600537243E-7</v>
      </c>
      <c r="AH106" s="45">
        <f t="shared" si="2"/>
        <v>3.3611114247378282E-7</v>
      </c>
      <c r="AI106" s="45">
        <f t="shared" si="2"/>
        <v>3.6736114861213309E-7</v>
      </c>
      <c r="AJ106" s="45">
        <f t="shared" si="2"/>
        <v>4.0000004442042325E-7</v>
      </c>
      <c r="AK106" s="45">
        <f t="shared" si="2"/>
        <v>4.340278301206979E-7</v>
      </c>
      <c r="AL106" s="45">
        <f t="shared" si="2"/>
        <v>4.6944450571295704E-7</v>
      </c>
      <c r="AM106" s="45">
        <f t="shared" si="2"/>
        <v>5.0625007119720067E-7</v>
      </c>
      <c r="AN106" s="45">
        <f t="shared" si="2"/>
        <v>5.4444452679547339E-7</v>
      </c>
      <c r="AO106" s="45">
        <f t="shared" si="2"/>
        <v>5.8402787250777521E-7</v>
      </c>
      <c r="AP106" s="45">
        <f t="shared" si="2"/>
        <v>6.2500010855615074E-7</v>
      </c>
      <c r="AQ106" s="45">
        <f t="shared" si="2"/>
        <v>6.6736123471855535E-7</v>
      </c>
      <c r="AR106" s="45">
        <f t="shared" si="2"/>
        <v>7.1111125166112288E-7</v>
      </c>
      <c r="AS106" s="45">
        <f t="shared" si="2"/>
        <v>7.5625015893976411E-7</v>
      </c>
      <c r="AT106" s="45">
        <f t="shared" si="2"/>
        <v>8.0277795677652364E-7</v>
      </c>
      <c r="AU106" s="45">
        <f t="shared" si="2"/>
        <v>8.5069464539344608E-7</v>
      </c>
      <c r="AV106" s="45">
        <f t="shared" si="2"/>
        <v>9.0000022501257604E-7</v>
      </c>
      <c r="AW106" s="45">
        <f t="shared" si="2"/>
        <v>9.5069469541186891E-7</v>
      </c>
      <c r="AX106" s="45">
        <f t="shared" si="2"/>
        <v>1.0027780570354139E-6</v>
      </c>
      <c r="AY106" s="45">
        <f t="shared" si="2"/>
        <v>1.056250309883211E-6</v>
      </c>
      <c r="AZ106" s="45">
        <f t="shared" si="2"/>
        <v>1.1111114539552602E-6</v>
      </c>
      <c r="BA106" s="45">
        <f t="shared" si="2"/>
        <v>1.1673614896956508E-6</v>
      </c>
      <c r="BB106" s="45">
        <f t="shared" si="2"/>
        <v>1.2250004168823381E-6</v>
      </c>
      <c r="BC106" s="45">
        <f t="shared" si="2"/>
        <v>1.2840282357373667E-6</v>
      </c>
      <c r="BD106" s="45">
        <f t="shared" si="2"/>
        <v>1.3444449464827812E-6</v>
      </c>
      <c r="BE106" s="45">
        <f t="shared" si="2"/>
        <v>1.4062505493406263E-6</v>
      </c>
      <c r="BF106" s="45">
        <f t="shared" si="2"/>
        <v>1.4694450440888573E-6</v>
      </c>
      <c r="BG106" s="45">
        <f t="shared" si="2"/>
        <v>1.5340284313936081E-6</v>
      </c>
      <c r="BH106" s="45">
        <f t="shared" si="2"/>
        <v>1.600000711032834E-6</v>
      </c>
      <c r="BI106" s="45">
        <f t="shared" si="2"/>
        <v>1.6673618834506243E-6</v>
      </c>
      <c r="BJ106" s="45">
        <f t="shared" si="2"/>
        <v>1.7361119484249343E-6</v>
      </c>
      <c r="BK106" s="45">
        <f t="shared" si="2"/>
        <v>1.8062509061778087E-6</v>
      </c>
      <c r="BL106" s="45">
        <f t="shared" si="2"/>
        <v>1.8777787573753812E-6</v>
      </c>
      <c r="BM106" s="45">
        <f t="shared" si="2"/>
        <v>1.9506955015735628E-6</v>
      </c>
      <c r="BN106" s="45">
        <f t="shared" si="2"/>
        <v>2.0250011389943978E-6</v>
      </c>
      <c r="BO106" s="45">
        <f t="shared" si="2"/>
        <v>2.1006956703040203E-6</v>
      </c>
      <c r="BP106" s="45">
        <f t="shared" si="2"/>
        <v>2.1777790950583409E-6</v>
      </c>
      <c r="BQ106" s="45">
        <f t="shared" si="2"/>
        <v>2.2562514141455381E-6</v>
      </c>
      <c r="BR106" s="45">
        <f t="shared" si="2"/>
        <v>2.3361126271215227E-6</v>
      </c>
      <c r="BS106" s="45">
        <f t="shared" si="2"/>
        <v>2.4173627344303839E-6</v>
      </c>
      <c r="BT106" s="45">
        <f t="shared" si="2"/>
        <v>2.5000017360721216E-6</v>
      </c>
      <c r="BU106" s="45">
        <f t="shared" si="2"/>
        <v>2.5840296324908252E-6</v>
      </c>
      <c r="BV106" s="45">
        <f t="shared" si="2"/>
        <v>2.6694464239085391E-6</v>
      </c>
      <c r="BW106" s="45">
        <f t="shared" si="2"/>
        <v>2.7562521101032189E-6</v>
      </c>
      <c r="BX106" s="45">
        <f t="shared" si="2"/>
        <v>2.8444466919630429E-6</v>
      </c>
      <c r="BY106" s="45">
        <f t="shared" si="2"/>
        <v>2.9340301690439219E-6</v>
      </c>
      <c r="BZ106" s="45">
        <f t="shared" ref="BZ106:DH106" si="3">$L$93-(($L$93^2-BZ104^2)^0.5)</f>
        <v>3.0250025417899451E-6</v>
      </c>
      <c r="CA106" s="45">
        <f t="shared" si="3"/>
        <v>3.1173638104231571E-6</v>
      </c>
      <c r="CB106" s="45">
        <f t="shared" si="3"/>
        <v>3.2111139753876472E-6</v>
      </c>
      <c r="CC106" s="45">
        <f t="shared" si="3"/>
        <v>3.3062530364613707E-6</v>
      </c>
      <c r="CD106" s="45">
        <f t="shared" si="3"/>
        <v>3.4027809940884168E-6</v>
      </c>
      <c r="CE106" s="45">
        <f t="shared" si="3"/>
        <v>3.5006978484908302E-6</v>
      </c>
      <c r="CF106" s="45">
        <f t="shared" si="3"/>
        <v>3.6000035998906554E-6</v>
      </c>
      <c r="CG106" s="45">
        <f t="shared" si="3"/>
        <v>3.7006982487319817E-6</v>
      </c>
      <c r="CH106" s="45">
        <f t="shared" si="3"/>
        <v>3.8027817947927645E-6</v>
      </c>
      <c r="CI106" s="45">
        <f t="shared" si="3"/>
        <v>3.9062542385170929E-6</v>
      </c>
      <c r="CJ106" s="45">
        <f t="shared" si="3"/>
        <v>4.0111155803490561E-6</v>
      </c>
      <c r="CK106" s="45">
        <f t="shared" si="3"/>
        <v>4.1173658200666097E-6</v>
      </c>
      <c r="CL106" s="45">
        <f t="shared" si="3"/>
        <v>4.2250049585579319E-6</v>
      </c>
      <c r="CM106" s="45">
        <f t="shared" si="3"/>
        <v>4.3340329956009782E-6</v>
      </c>
      <c r="CN106" s="45">
        <f t="shared" si="3"/>
        <v>4.4444499314177932E-6</v>
      </c>
      <c r="CO106" s="45">
        <f t="shared" si="3"/>
        <v>4.5562557664524661E-6</v>
      </c>
      <c r="CP106" s="45">
        <f t="shared" si="3"/>
        <v>4.6694505009270415E-6</v>
      </c>
      <c r="CQ106" s="45">
        <f t="shared" si="3"/>
        <v>4.7840341352856086E-6</v>
      </c>
      <c r="CR106" s="45">
        <f t="shared" si="3"/>
        <v>4.9000066693061228E-6</v>
      </c>
      <c r="CS106" s="45">
        <f t="shared" si="3"/>
        <v>5.0173681038767626E-6</v>
      </c>
      <c r="CT106" s="45">
        <f t="shared" si="3"/>
        <v>5.1361184387754832E-6</v>
      </c>
      <c r="CU106" s="45">
        <f t="shared" si="3"/>
        <v>5.256257674446374E-6</v>
      </c>
      <c r="CV106" s="45">
        <f t="shared" si="3"/>
        <v>5.3777858113335242E-6</v>
      </c>
      <c r="CW106" s="45">
        <f t="shared" si="3"/>
        <v>5.5007028494369337E-6</v>
      </c>
      <c r="CX106" s="45">
        <f t="shared" si="3"/>
        <v>5.6250087889786471E-6</v>
      </c>
      <c r="CY106" s="45">
        <f t="shared" si="3"/>
        <v>5.7507036306247983E-6</v>
      </c>
      <c r="CZ106" s="45">
        <f t="shared" si="3"/>
        <v>5.8777873745974318E-6</v>
      </c>
      <c r="DA106" s="45">
        <f t="shared" si="3"/>
        <v>6.0062600208965478E-6</v>
      </c>
      <c r="DB106" s="45">
        <f t="shared" si="3"/>
        <v>6.1361215699662353E-6</v>
      </c>
      <c r="DC106" s="45">
        <f t="shared" si="3"/>
        <v>6.2673720222505835E-6</v>
      </c>
      <c r="DD106" s="45">
        <f t="shared" si="3"/>
        <v>6.4000113777495926E-6</v>
      </c>
      <c r="DE106" s="45">
        <f t="shared" si="3"/>
        <v>6.5340396371293963E-6</v>
      </c>
      <c r="DF106" s="45">
        <f t="shared" si="3"/>
        <v>6.6694568003899946E-6</v>
      </c>
      <c r="DG106" s="45">
        <f t="shared" si="3"/>
        <v>6.8062628681975212E-6</v>
      </c>
      <c r="DH106" s="45">
        <f t="shared" si="3"/>
        <v>6.9444578403299317E-6</v>
      </c>
    </row>
    <row r="107" spans="3:112" x14ac:dyDescent="0.25">
      <c r="C107" s="46"/>
      <c r="D107" s="44"/>
      <c r="K107" s="6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  <c r="AT107" s="45"/>
      <c r="AU107" s="45"/>
      <c r="AV107" s="45"/>
      <c r="AW107" s="45"/>
      <c r="AX107" s="45"/>
      <c r="AY107" s="45"/>
      <c r="AZ107" s="45"/>
      <c r="BA107" s="45"/>
      <c r="BB107" s="45"/>
      <c r="BC107" s="45"/>
      <c r="BD107" s="45"/>
      <c r="BE107" s="45"/>
      <c r="BF107" s="45"/>
      <c r="BG107" s="45"/>
      <c r="BH107" s="45"/>
      <c r="BI107" s="45"/>
      <c r="BJ107" s="45"/>
      <c r="BK107" s="45"/>
      <c r="BL107" s="45"/>
      <c r="BM107" s="45"/>
      <c r="BN107" s="45"/>
      <c r="BO107" s="45"/>
      <c r="BP107" s="45"/>
      <c r="BQ107" s="45"/>
      <c r="BR107" s="45"/>
      <c r="BS107" s="45"/>
      <c r="BT107" s="45"/>
      <c r="BU107" s="45"/>
      <c r="BV107" s="45"/>
      <c r="BW107" s="45"/>
      <c r="BX107" s="45"/>
      <c r="BY107" s="45"/>
      <c r="BZ107" s="45"/>
      <c r="CA107" s="45"/>
      <c r="CB107" s="45"/>
      <c r="CC107" s="45"/>
      <c r="CD107" s="45"/>
      <c r="CE107" s="45"/>
      <c r="CF107" s="45"/>
      <c r="CG107" s="45"/>
      <c r="CH107" s="45"/>
      <c r="CI107" s="45"/>
      <c r="CJ107" s="45"/>
      <c r="CK107" s="45"/>
      <c r="CL107" s="45"/>
      <c r="CM107" s="45"/>
      <c r="CN107" s="45"/>
      <c r="CO107" s="45"/>
      <c r="CP107" s="45"/>
      <c r="CQ107" s="45"/>
      <c r="CR107" s="45"/>
      <c r="CS107" s="45"/>
      <c r="CT107" s="45"/>
      <c r="CU107" s="45"/>
      <c r="CV107" s="45"/>
      <c r="CW107" s="45"/>
      <c r="CX107" s="45"/>
      <c r="CY107" s="45"/>
      <c r="CZ107" s="45"/>
      <c r="DA107" s="45"/>
      <c r="DB107" s="45"/>
      <c r="DC107" s="45"/>
      <c r="DD107" s="45"/>
      <c r="DE107" s="45"/>
      <c r="DF107" s="45"/>
      <c r="DG107" s="45"/>
      <c r="DH107" s="45"/>
    </row>
    <row r="108" spans="3:112" x14ac:dyDescent="0.25">
      <c r="C108" s="46"/>
      <c r="D108" s="44"/>
      <c r="K108" s="6" t="s">
        <v>52</v>
      </c>
      <c r="L108" s="45">
        <f>+L95</f>
        <v>5.0000000000000001E-3</v>
      </c>
      <c r="M108" s="45">
        <f>+($L$95^2-M104^2)^0.5</f>
        <v>4.999749993749688E-3</v>
      </c>
      <c r="N108" s="45">
        <f t="shared" ref="N108:BY108" si="4">+($L$95^2-N104^2)^0.5</f>
        <v>4.9989998999799947E-3</v>
      </c>
      <c r="O108" s="45">
        <f t="shared" si="4"/>
        <v>4.9977494935220593E-3</v>
      </c>
      <c r="P108" s="45">
        <f t="shared" si="4"/>
        <v>4.9959983987187184E-3</v>
      </c>
      <c r="Q108" s="45">
        <f t="shared" si="4"/>
        <v>4.993746088859545E-3</v>
      </c>
      <c r="R108" s="45">
        <f t="shared" si="4"/>
        <v>4.9909918853871119E-3</v>
      </c>
      <c r="S108" s="45">
        <f t="shared" si="4"/>
        <v>4.9877349568717057E-3</v>
      </c>
      <c r="T108" s="45">
        <f t="shared" si="4"/>
        <v>4.9839743177508451E-3</v>
      </c>
      <c r="U108" s="45">
        <f t="shared" si="4"/>
        <v>4.9797088268291349E-3</v>
      </c>
      <c r="V108" s="45">
        <f t="shared" si="4"/>
        <v>4.9749371855330998E-3</v>
      </c>
      <c r="W108" s="45">
        <f t="shared" si="4"/>
        <v>4.9696579359147048E-3</v>
      </c>
      <c r="X108" s="45">
        <f t="shared" si="4"/>
        <v>4.9638694583963427E-3</v>
      </c>
      <c r="Y108" s="45">
        <f t="shared" si="4"/>
        <v>4.9575699692490476E-3</v>
      </c>
      <c r="Z108" s="45">
        <f t="shared" si="4"/>
        <v>4.9507575177946258E-3</v>
      </c>
      <c r="AA108" s="45">
        <f t="shared" si="4"/>
        <v>4.9434299833212968E-3</v>
      </c>
      <c r="AB108" s="45">
        <f t="shared" si="4"/>
        <v>4.9355850717012267E-3</v>
      </c>
      <c r="AC108" s="45">
        <f t="shared" si="4"/>
        <v>4.9272203116970531E-3</v>
      </c>
      <c r="AD108" s="45">
        <f t="shared" si="4"/>
        <v>4.9183330509431755E-3</v>
      </c>
      <c r="AE108" s="45">
        <f t="shared" si="4"/>
        <v>4.9089204515860713E-3</v>
      </c>
      <c r="AF108" s="45">
        <f t="shared" si="4"/>
        <v>4.8989794855663566E-3</v>
      </c>
      <c r="AG108" s="45">
        <f t="shared" si="4"/>
        <v>4.8885069295235735E-3</v>
      </c>
      <c r="AH108" s="45">
        <f t="shared" si="4"/>
        <v>4.8774993593028795E-3</v>
      </c>
      <c r="AI108" s="45">
        <f t="shared" si="4"/>
        <v>4.8659531440407439E-3</v>
      </c>
      <c r="AJ108" s="45">
        <f t="shared" si="4"/>
        <v>4.8538644398046392E-3</v>
      </c>
      <c r="AK108" s="45">
        <f t="shared" si="4"/>
        <v>4.8412291827592711E-3</v>
      </c>
      <c r="AL108" s="45">
        <f t="shared" si="4"/>
        <v>4.8280430818293243E-3</v>
      </c>
      <c r="AM108" s="45">
        <f t="shared" si="4"/>
        <v>4.8143016108258109E-3</v>
      </c>
      <c r="AN108" s="45">
        <f t="shared" si="4"/>
        <v>4.8000000000000004E-3</v>
      </c>
      <c r="AO108" s="45">
        <f t="shared" si="4"/>
        <v>4.7851332269854309E-3</v>
      </c>
      <c r="AP108" s="45">
        <f t="shared" si="4"/>
        <v>4.7696960070847281E-3</v>
      </c>
      <c r="AQ108" s="45">
        <f t="shared" si="4"/>
        <v>4.7536827828537319E-3</v>
      </c>
      <c r="AR108" s="45">
        <f t="shared" si="4"/>
        <v>4.7370877129308047E-3</v>
      </c>
      <c r="AS108" s="45">
        <f t="shared" si="4"/>
        <v>4.719904660054057E-3</v>
      </c>
      <c r="AT108" s="45">
        <f t="shared" si="4"/>
        <v>4.7021271782034992E-3</v>
      </c>
      <c r="AU108" s="45">
        <f t="shared" si="4"/>
        <v>4.6837484987987989E-3</v>
      </c>
      <c r="AV108" s="45">
        <f t="shared" si="4"/>
        <v>4.6647615158762409E-3</v>
      </c>
      <c r="AW108" s="45">
        <f t="shared" si="4"/>
        <v>4.6451587701606071E-3</v>
      </c>
      <c r="AX108" s="45">
        <f t="shared" si="4"/>
        <v>4.624932431938871E-3</v>
      </c>
      <c r="AY108" s="45">
        <f t="shared" si="4"/>
        <v>4.6040742826327207E-3</v>
      </c>
      <c r="AZ108" s="45">
        <f t="shared" si="4"/>
        <v>4.5825756949558405E-3</v>
      </c>
      <c r="BA108" s="45">
        <f t="shared" si="4"/>
        <v>4.5604276115294275E-3</v>
      </c>
      <c r="BB108" s="45">
        <f t="shared" si="4"/>
        <v>4.5376205218153713E-3</v>
      </c>
      <c r="BC108" s="45">
        <f t="shared" si="4"/>
        <v>4.5141444372106656E-3</v>
      </c>
      <c r="BD108" s="45">
        <f t="shared" si="4"/>
        <v>4.4899888641287298E-3</v>
      </c>
      <c r="BE108" s="45">
        <f t="shared" si="4"/>
        <v>4.4651427748729376E-3</v>
      </c>
      <c r="BF108" s="45">
        <f t="shared" si="4"/>
        <v>4.4395945760846225E-3</v>
      </c>
      <c r="BG108" s="45">
        <f t="shared" si="4"/>
        <v>4.4133320745214722E-3</v>
      </c>
      <c r="BH108" s="45">
        <f t="shared" si="4"/>
        <v>4.386342439892262E-3</v>
      </c>
      <c r="BI108" s="45">
        <f t="shared" si="4"/>
        <v>4.3586121644395024E-3</v>
      </c>
      <c r="BJ108" s="45">
        <f t="shared" si="4"/>
        <v>4.3301270189221933E-3</v>
      </c>
      <c r="BK108" s="45">
        <f t="shared" si="4"/>
        <v>4.3008720046055779E-3</v>
      </c>
      <c r="BL108" s="45">
        <f t="shared" si="4"/>
        <v>4.2708313008125243E-3</v>
      </c>
      <c r="BM108" s="45">
        <f t="shared" si="4"/>
        <v>4.2399882075307713E-3</v>
      </c>
      <c r="BN108" s="45">
        <f t="shared" si="4"/>
        <v>4.2083250825001627E-3</v>
      </c>
      <c r="BO108" s="45">
        <f t="shared" si="4"/>
        <v>4.1758232721225167E-3</v>
      </c>
      <c r="BP108" s="45">
        <f t="shared" si="4"/>
        <v>4.1424630354415957E-3</v>
      </c>
      <c r="BQ108" s="45">
        <f t="shared" si="4"/>
        <v>4.1082234603292949E-3</v>
      </c>
      <c r="BR108" s="45">
        <f t="shared" si="4"/>
        <v>4.0730823708832603E-3</v>
      </c>
      <c r="BS108" s="45">
        <f t="shared" si="4"/>
        <v>4.0370162248868904E-3</v>
      </c>
      <c r="BT108" s="45">
        <f t="shared" si="4"/>
        <v>4.0000000000000001E-3</v>
      </c>
      <c r="BU108" s="45">
        <f t="shared" si="4"/>
        <v>3.9620070671315061E-3</v>
      </c>
      <c r="BV108" s="45">
        <f t="shared" si="4"/>
        <v>3.923009049186606E-3</v>
      </c>
      <c r="BW108" s="45">
        <f t="shared" si="4"/>
        <v>3.8829756630707848E-3</v>
      </c>
      <c r="BX108" s="45">
        <f t="shared" si="4"/>
        <v>3.8418745424597094E-3</v>
      </c>
      <c r="BY108" s="45">
        <f t="shared" si="4"/>
        <v>3.7996710383926659E-3</v>
      </c>
      <c r="BZ108" s="45">
        <f t="shared" ref="BZ108:DH108" si="5">+($L$95^2-BZ104^2)^0.5</f>
        <v>3.7563279941985901E-3</v>
      </c>
      <c r="CA108" s="45">
        <f t="shared" si="5"/>
        <v>3.7118054905934928E-3</v>
      </c>
      <c r="CB108" s="45">
        <f t="shared" si="5"/>
        <v>3.6660605559646719E-3</v>
      </c>
      <c r="CC108" s="45">
        <f t="shared" si="5"/>
        <v>3.6190468358395138E-3</v>
      </c>
      <c r="CD108" s="45">
        <f t="shared" si="5"/>
        <v>3.5707142142714248E-3</v>
      </c>
      <c r="CE108" s="45">
        <f t="shared" si="5"/>
        <v>3.5210083782916506E-3</v>
      </c>
      <c r="CF108" s="45">
        <f t="shared" si="5"/>
        <v>3.4698703145794943E-3</v>
      </c>
      <c r="CG108" s="45">
        <f t="shared" si="5"/>
        <v>3.4172357249683556E-3</v>
      </c>
      <c r="CH108" s="45">
        <f t="shared" si="5"/>
        <v>3.3630343441600472E-3</v>
      </c>
      <c r="CI108" s="45">
        <f t="shared" si="5"/>
        <v>3.307189138830738E-3</v>
      </c>
      <c r="CJ108" s="45">
        <f t="shared" si="5"/>
        <v>3.2496153618543841E-3</v>
      </c>
      <c r="CK108" s="45">
        <f t="shared" si="5"/>
        <v>3.190219428189854E-3</v>
      </c>
      <c r="CL108" s="45">
        <f t="shared" si="5"/>
        <v>3.128897569432403E-3</v>
      </c>
      <c r="CM108" s="45">
        <f t="shared" si="5"/>
        <v>3.0655342111938662E-3</v>
      </c>
      <c r="CN108" s="45">
        <f t="shared" si="5"/>
        <v>3.0000000000000005E-3</v>
      </c>
      <c r="CO108" s="45">
        <f t="shared" si="5"/>
        <v>2.9321493822791504E-3</v>
      </c>
      <c r="CP108" s="45">
        <f t="shared" si="5"/>
        <v>2.8618176042508364E-3</v>
      </c>
      <c r="CQ108" s="45">
        <f t="shared" si="5"/>
        <v>2.7888169534768682E-3</v>
      </c>
      <c r="CR108" s="45">
        <f t="shared" si="5"/>
        <v>2.7129319932501068E-3</v>
      </c>
      <c r="CS108" s="45">
        <f t="shared" si="5"/>
        <v>2.6339134382131844E-3</v>
      </c>
      <c r="CT108" s="45">
        <f t="shared" si="5"/>
        <v>2.5514701644346149E-3</v>
      </c>
      <c r="CU108" s="45">
        <f t="shared" si="5"/>
        <v>2.4652586071242095E-3</v>
      </c>
      <c r="CV108" s="45">
        <f t="shared" si="5"/>
        <v>2.3748684174075834E-3</v>
      </c>
      <c r="CW108" s="45">
        <f t="shared" si="5"/>
        <v>2.2798026230356002E-3</v>
      </c>
      <c r="CX108" s="45">
        <f t="shared" si="5"/>
        <v>2.1794494717703359E-3</v>
      </c>
      <c r="CY108" s="45">
        <f t="shared" si="5"/>
        <v>2.0730412441627884E-3</v>
      </c>
      <c r="CZ108" s="45">
        <f t="shared" si="5"/>
        <v>1.9595917942265427E-3</v>
      </c>
      <c r="DA108" s="45">
        <f t="shared" si="5"/>
        <v>1.8377975949489095E-3</v>
      </c>
      <c r="DB108" s="45">
        <f t="shared" si="5"/>
        <v>1.7058722109231984E-3</v>
      </c>
      <c r="DC108" s="45">
        <f t="shared" si="5"/>
        <v>1.5612494995996E-3</v>
      </c>
      <c r="DD108" s="45">
        <f t="shared" si="5"/>
        <v>1.3999999999999993E-3</v>
      </c>
      <c r="DE108" s="45">
        <f t="shared" si="5"/>
        <v>1.215524578114322E-3</v>
      </c>
      <c r="DF108" s="45">
        <f t="shared" si="5"/>
        <v>9.9498743710662121E-4</v>
      </c>
      <c r="DG108" s="45">
        <f t="shared" si="5"/>
        <v>7.0533679898329173E-4</v>
      </c>
      <c r="DH108" s="45">
        <f t="shared" si="5"/>
        <v>0</v>
      </c>
    </row>
    <row r="109" spans="3:112" x14ac:dyDescent="0.25">
      <c r="C109" s="46"/>
      <c r="D109" s="44"/>
      <c r="K109" s="6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  <c r="AT109" s="45"/>
      <c r="AU109" s="45"/>
      <c r="AV109" s="45"/>
      <c r="AW109" s="45"/>
      <c r="AX109" s="45"/>
      <c r="AY109" s="45"/>
      <c r="AZ109" s="45"/>
      <c r="BA109" s="45"/>
      <c r="BB109" s="45"/>
      <c r="BC109" s="45"/>
      <c r="BD109" s="45"/>
      <c r="BE109" s="45"/>
      <c r="BF109" s="45"/>
      <c r="BG109" s="45"/>
      <c r="BH109" s="45"/>
      <c r="BI109" s="45"/>
      <c r="BJ109" s="45"/>
      <c r="BK109" s="45"/>
      <c r="BL109" s="45"/>
      <c r="BM109" s="45"/>
      <c r="BN109" s="45"/>
      <c r="BO109" s="45"/>
      <c r="BP109" s="45"/>
      <c r="BQ109" s="45"/>
      <c r="BR109" s="45"/>
      <c r="BS109" s="45"/>
      <c r="BT109" s="45"/>
      <c r="BU109" s="45"/>
      <c r="BV109" s="45"/>
      <c r="BW109" s="45"/>
      <c r="BX109" s="45"/>
      <c r="BY109" s="45"/>
      <c r="BZ109" s="45"/>
      <c r="CA109" s="45"/>
      <c r="CB109" s="45"/>
      <c r="CC109" s="45"/>
      <c r="CD109" s="45"/>
      <c r="CE109" s="45"/>
      <c r="CF109" s="45"/>
      <c r="CG109" s="45"/>
      <c r="CH109" s="45"/>
      <c r="CI109" s="45"/>
      <c r="CJ109" s="45"/>
      <c r="CK109" s="45"/>
      <c r="CL109" s="45"/>
      <c r="CM109" s="45"/>
      <c r="CN109" s="45"/>
      <c r="CO109" s="45"/>
      <c r="CP109" s="45"/>
      <c r="CQ109" s="45"/>
      <c r="CR109" s="45"/>
      <c r="CS109" s="45"/>
      <c r="CT109" s="45"/>
      <c r="CU109" s="45"/>
      <c r="CV109" s="45"/>
      <c r="CW109" s="45"/>
      <c r="CX109" s="45"/>
      <c r="CY109" s="45"/>
      <c r="CZ109" s="45"/>
      <c r="DA109" s="45"/>
      <c r="DB109" s="45"/>
      <c r="DC109" s="45"/>
      <c r="DD109" s="45"/>
      <c r="DE109" s="45"/>
      <c r="DF109" s="45"/>
      <c r="DG109" s="45"/>
      <c r="DH109" s="45"/>
    </row>
    <row r="110" spans="3:112" x14ac:dyDescent="0.25">
      <c r="C110" s="46"/>
      <c r="D110" s="44"/>
      <c r="K110" s="42" t="s">
        <v>53</v>
      </c>
      <c r="L110" s="45">
        <v>0</v>
      </c>
      <c r="M110" s="45">
        <f t="shared" ref="M110:BX110" si="6">+$L$97*L108*(M106+L106)/2</f>
        <v>8.6805562737879438E-17</v>
      </c>
      <c r="N110" s="45">
        <f t="shared" si="6"/>
        <v>4.34006084001963E-16</v>
      </c>
      <c r="O110" s="45">
        <f t="shared" si="6"/>
        <v>1.1282465153052809E-15</v>
      </c>
      <c r="P110" s="45">
        <f t="shared" si="6"/>
        <v>2.1691621195821746E-15</v>
      </c>
      <c r="Q110" s="45">
        <f t="shared" si="6"/>
        <v>3.5561794326606253E-15</v>
      </c>
      <c r="R110" s="45">
        <f t="shared" si="6"/>
        <v>5.2885158450322638E-15</v>
      </c>
      <c r="S110" s="45">
        <f t="shared" si="6"/>
        <v>7.365179052819297E-15</v>
      </c>
      <c r="T110" s="45">
        <f t="shared" si="6"/>
        <v>9.7849662654540179E-15</v>
      </c>
      <c r="U110" s="45">
        <f t="shared" si="6"/>
        <v>1.2546463306716453E-14</v>
      </c>
      <c r="V110" s="45">
        <f t="shared" si="6"/>
        <v>1.5648043634020854E-14</v>
      </c>
      <c r="W110" s="45">
        <f t="shared" si="6"/>
        <v>1.9087867051439622E-14</v>
      </c>
      <c r="X110" s="45">
        <f t="shared" si="6"/>
        <v>2.2863878251722011E-14</v>
      </c>
      <c r="Y110" s="45">
        <f t="shared" si="6"/>
        <v>2.6973805321150494E-14</v>
      </c>
      <c r="Z110" s="45">
        <f t="shared" si="6"/>
        <v>3.1415158036412243E-14</v>
      </c>
      <c r="AA110" s="45">
        <f t="shared" si="6"/>
        <v>3.6185225701059591E-14</v>
      </c>
      <c r="AB110" s="45">
        <f t="shared" si="6"/>
        <v>4.1281075204547383E-14</v>
      </c>
      <c r="AC110" s="45">
        <f t="shared" si="6"/>
        <v>4.6699548690581469E-14</v>
      </c>
      <c r="AD110" s="45">
        <f t="shared" si="6"/>
        <v>5.2437260911587565E-14</v>
      </c>
      <c r="AE110" s="45">
        <f t="shared" si="6"/>
        <v>5.849059656318203E-14</v>
      </c>
      <c r="AF110" s="45">
        <f t="shared" si="6"/>
        <v>6.4855707260730404E-14</v>
      </c>
      <c r="AG110" s="45">
        <f t="shared" si="6"/>
        <v>7.1528508367871654E-14</v>
      </c>
      <c r="AH110" s="45">
        <f t="shared" si="6"/>
        <v>7.8504675584180244E-14</v>
      </c>
      <c r="AI110" s="45">
        <f t="shared" si="6"/>
        <v>8.5779641226472105E-14</v>
      </c>
      <c r="AJ110" s="45">
        <f t="shared" si="6"/>
        <v>9.3348590246290594E-14</v>
      </c>
      <c r="AK110" s="45">
        <f t="shared" si="6"/>
        <v>1.0120645605102482E-13</v>
      </c>
      <c r="AL110" s="45">
        <f t="shared" si="6"/>
        <v>1.0934791595133937E-13</v>
      </c>
      <c r="AM110" s="45">
        <f t="shared" si="6"/>
        <v>1.1776738630073692E-13</v>
      </c>
      <c r="AN110" s="45">
        <f t="shared" si="6"/>
        <v>1.2645901739005273E-13</v>
      </c>
      <c r="AO110" s="45">
        <f t="shared" si="6"/>
        <v>1.3541668791638984E-13</v>
      </c>
      <c r="AP110" s="45">
        <f t="shared" si="6"/>
        <v>1.4463399911360261E-13</v>
      </c>
      <c r="AQ110" s="45">
        <f t="shared" si="6"/>
        <v>1.5410426846820054E-13</v>
      </c>
      <c r="AR110" s="45">
        <f t="shared" si="6"/>
        <v>1.6382052312851631E-13</v>
      </c>
      <c r="AS110" s="45">
        <f t="shared" si="6"/>
        <v>1.7377549271465688E-13</v>
      </c>
      <c r="AT110" s="45">
        <f t="shared" si="6"/>
        <v>1.8396160171311508E-13</v>
      </c>
      <c r="AU110" s="45">
        <f t="shared" si="6"/>
        <v>1.9437096152695695E-13</v>
      </c>
      <c r="AV110" s="45">
        <f t="shared" si="6"/>
        <v>2.049953617779741E-13</v>
      </c>
      <c r="AW110" s="45">
        <f t="shared" si="6"/>
        <v>2.1582626106058983E-13</v>
      </c>
      <c r="AX110" s="45">
        <f t="shared" si="6"/>
        <v>2.2685477720750692E-13</v>
      </c>
      <c r="AY110" s="45">
        <f t="shared" si="6"/>
        <v>2.3807167681110198E-13</v>
      </c>
      <c r="AZ110" s="45">
        <f t="shared" si="6"/>
        <v>2.4946736395125495E-13</v>
      </c>
      <c r="BA110" s="45">
        <f t="shared" si="6"/>
        <v>2.610318683297288E-13</v>
      </c>
      <c r="BB110" s="45">
        <f t="shared" si="6"/>
        <v>2.7275483238823615E-13</v>
      </c>
      <c r="BC110" s="45">
        <f t="shared" si="6"/>
        <v>2.846254975987486E-13</v>
      </c>
      <c r="BD110" s="45">
        <f t="shared" si="6"/>
        <v>2.9663268984691244E-13</v>
      </c>
      <c r="BE110" s="45">
        <f t="shared" si="6"/>
        <v>3.0876480362140392E-13</v>
      </c>
      <c r="BF110" s="45">
        <f t="shared" si="6"/>
        <v>3.210097850433901E-13</v>
      </c>
      <c r="BG110" s="45">
        <f t="shared" si="6"/>
        <v>3.3335511377914961E-13</v>
      </c>
      <c r="BH110" s="45">
        <f t="shared" si="6"/>
        <v>3.4578778341889101E-13</v>
      </c>
      <c r="BI110" s="45">
        <f t="shared" si="6"/>
        <v>3.5829428036748212E-13</v>
      </c>
      <c r="BJ110" s="45">
        <f t="shared" si="6"/>
        <v>3.7086056112410841E-13</v>
      </c>
      <c r="BK110" s="45">
        <f t="shared" si="6"/>
        <v>3.8347202768854216E-13</v>
      </c>
      <c r="BL110" s="45">
        <f t="shared" si="6"/>
        <v>3.9611350110281055E-13</v>
      </c>
      <c r="BM110" s="45">
        <f t="shared" si="6"/>
        <v>4.0876919248685459E-13</v>
      </c>
      <c r="BN110" s="45">
        <f t="shared" si="6"/>
        <v>4.2142267181819642E-13</v>
      </c>
      <c r="BO110" s="45">
        <f t="shared" si="6"/>
        <v>4.3405683413403564E-13</v>
      </c>
      <c r="BP110" s="45">
        <f t="shared" si="6"/>
        <v>4.4665386235972678E-13</v>
      </c>
      <c r="BQ110" s="45">
        <f t="shared" si="6"/>
        <v>4.5919518705993371E-13</v>
      </c>
      <c r="BR110" s="45">
        <f t="shared" si="6"/>
        <v>4.7166144231764979E-13</v>
      </c>
      <c r="BS110" s="45">
        <f t="shared" si="6"/>
        <v>4.8403241738912501E-13</v>
      </c>
      <c r="BT110" s="45">
        <f t="shared" si="6"/>
        <v>4.9628700377752371E-13</v>
      </c>
      <c r="BU110" s="45">
        <f t="shared" si="6"/>
        <v>5.0840313685629468E-13</v>
      </c>
      <c r="BV110" s="45">
        <f t="shared" si="6"/>
        <v>5.2035773156151097E-13</v>
      </c>
      <c r="BW110" s="45">
        <f t="shared" si="6"/>
        <v>5.3212661117716578E-13</v>
      </c>
      <c r="BX110" s="45">
        <f t="shared" si="6"/>
        <v>5.4368442861532493E-13</v>
      </c>
      <c r="BY110" s="45">
        <f t="shared" ref="BY110:DH110" si="7">+$L$97*BX108*(BY106+BX106)/2</f>
        <v>5.5500457866237879E-13</v>
      </c>
      <c r="BZ110" s="45">
        <f t="shared" si="7"/>
        <v>5.6605910020474962E-13</v>
      </c>
      <c r="CA110" s="45">
        <f t="shared" si="7"/>
        <v>5.768185669860388E-13</v>
      </c>
      <c r="CB110" s="45">
        <f t="shared" si="7"/>
        <v>5.8725196481178742E-13</v>
      </c>
      <c r="CC110" s="45">
        <f t="shared" si="7"/>
        <v>5.9732655327212563E-13</v>
      </c>
      <c r="CD110" s="45">
        <f t="shared" si="7"/>
        <v>6.070077094950208E-13</v>
      </c>
      <c r="CE110" s="45">
        <f t="shared" si="7"/>
        <v>6.1625875077799409E-13</v>
      </c>
      <c r="CF110" s="45">
        <f t="shared" si="7"/>
        <v>6.2504073228747174E-13</v>
      </c>
      <c r="CG110" s="45">
        <f t="shared" si="7"/>
        <v>6.333122155032832E-13</v>
      </c>
      <c r="CH110" s="45">
        <f t="shared" si="7"/>
        <v>6.4102900165799688E-13</v>
      </c>
      <c r="CI110" s="45">
        <f t="shared" si="7"/>
        <v>6.4814382350970972E-13</v>
      </c>
      <c r="CJ110" s="45">
        <f t="shared" si="7"/>
        <v>6.5460598682651047E-13</v>
      </c>
      <c r="CK110" s="45">
        <f t="shared" si="7"/>
        <v>6.6036095068345967E-13</v>
      </c>
      <c r="CL110" s="45">
        <f t="shared" si="7"/>
        <v>6.653498333782833E-13</v>
      </c>
      <c r="CM110" s="45">
        <f t="shared" si="7"/>
        <v>6.6950882628618757E-13</v>
      </c>
      <c r="CN110" s="45">
        <f t="shared" si="7"/>
        <v>6.7276849337893276E-13</v>
      </c>
      <c r="CO110" s="45">
        <f t="shared" si="7"/>
        <v>6.7505292734026956E-13</v>
      </c>
      <c r="CP110" s="45">
        <f t="shared" si="7"/>
        <v>6.762787233246428E-13</v>
      </c>
      <c r="CQ110" s="45">
        <f t="shared" si="7"/>
        <v>6.7635371883570444E-13</v>
      </c>
      <c r="CR110" s="45">
        <f t="shared" si="7"/>
        <v>6.7517542935017984E-13</v>
      </c>
      <c r="CS110" s="45">
        <f t="shared" si="7"/>
        <v>6.7262908278048427E-13</v>
      </c>
      <c r="CT110" s="45">
        <f t="shared" si="7"/>
        <v>6.6858511623521189E-13</v>
      </c>
      <c r="CU110" s="45">
        <f t="shared" si="7"/>
        <v>6.6289593976171335E-13</v>
      </c>
      <c r="CV110" s="45">
        <f t="shared" si="7"/>
        <v>6.5539168079630068E-13</v>
      </c>
      <c r="CW110" s="45">
        <f t="shared" si="7"/>
        <v>6.4587447873975697E-13</v>
      </c>
      <c r="CX110" s="45">
        <f t="shared" si="7"/>
        <v>6.3411066440993862E-13</v>
      </c>
      <c r="CY110" s="45">
        <f t="shared" si="7"/>
        <v>6.1981976059789944E-13</v>
      </c>
      <c r="CZ110" s="45">
        <f t="shared" si="7"/>
        <v>6.0265853653004222E-13</v>
      </c>
      <c r="DA110" s="45">
        <f t="shared" si="7"/>
        <v>5.8219704396023301E-13</v>
      </c>
      <c r="DB110" s="45">
        <f t="shared" si="7"/>
        <v>5.5788099211598842E-13</v>
      </c>
      <c r="DC110" s="45">
        <f t="shared" si="7"/>
        <v>5.2896937593316571E-13</v>
      </c>
      <c r="DD110" s="45">
        <f t="shared" si="7"/>
        <v>4.9442364986216398E-13</v>
      </c>
      <c r="DE110" s="45">
        <f t="shared" si="7"/>
        <v>4.5269178552076438E-13</v>
      </c>
      <c r="DF110" s="45">
        <f t="shared" si="7"/>
        <v>4.0122936092124278E-13</v>
      </c>
      <c r="DG110" s="45">
        <f t="shared" si="7"/>
        <v>3.3520429440537951E-13</v>
      </c>
      <c r="DH110" s="45">
        <f t="shared" si="7"/>
        <v>2.4247223320665035E-13</v>
      </c>
    </row>
    <row r="111" spans="3:112" x14ac:dyDescent="0.25">
      <c r="C111" s="46"/>
      <c r="D111" s="44"/>
      <c r="K111" s="6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45"/>
      <c r="AO111" s="45"/>
      <c r="AP111" s="45"/>
      <c r="AQ111" s="45"/>
      <c r="AR111" s="45"/>
      <c r="AS111" s="45"/>
      <c r="AT111" s="45"/>
      <c r="AU111" s="45"/>
      <c r="AV111" s="45"/>
      <c r="AW111" s="45"/>
      <c r="AX111" s="45"/>
      <c r="AY111" s="45"/>
      <c r="AZ111" s="45"/>
      <c r="BA111" s="45"/>
      <c r="BB111" s="45"/>
      <c r="BC111" s="45"/>
      <c r="BD111" s="45"/>
      <c r="BE111" s="45"/>
      <c r="BF111" s="45"/>
      <c r="BG111" s="45"/>
      <c r="BH111" s="45"/>
      <c r="BI111" s="45"/>
      <c r="BJ111" s="45"/>
      <c r="BK111" s="45"/>
      <c r="BL111" s="45"/>
      <c r="BM111" s="45"/>
      <c r="BN111" s="45"/>
      <c r="BO111" s="45"/>
      <c r="BP111" s="45"/>
      <c r="BQ111" s="45"/>
      <c r="BR111" s="45"/>
      <c r="BS111" s="45"/>
      <c r="BT111" s="45"/>
      <c r="BU111" s="45"/>
      <c r="BV111" s="45"/>
      <c r="BW111" s="45"/>
      <c r="BX111" s="45"/>
      <c r="BY111" s="45"/>
      <c r="BZ111" s="45"/>
      <c r="CA111" s="45"/>
      <c r="CB111" s="45"/>
      <c r="CC111" s="45"/>
      <c r="CD111" s="45"/>
      <c r="CE111" s="45"/>
      <c r="CF111" s="45"/>
      <c r="CG111" s="45"/>
      <c r="CH111" s="45"/>
      <c r="CI111" s="45"/>
      <c r="CJ111" s="45"/>
      <c r="CK111" s="45"/>
      <c r="CL111" s="45"/>
      <c r="CM111" s="45"/>
      <c r="CN111" s="45"/>
      <c r="CO111" s="45"/>
      <c r="CP111" s="45"/>
      <c r="CQ111" s="45"/>
      <c r="CR111" s="45"/>
      <c r="CS111" s="45"/>
      <c r="CT111" s="45"/>
      <c r="CU111" s="45"/>
      <c r="CV111" s="45"/>
      <c r="CW111" s="45"/>
      <c r="CX111" s="45"/>
      <c r="CY111" s="45"/>
      <c r="CZ111" s="45"/>
      <c r="DA111" s="45"/>
      <c r="DB111" s="45"/>
      <c r="DC111" s="45"/>
      <c r="DD111" s="45"/>
      <c r="DE111" s="45"/>
      <c r="DF111" s="45"/>
      <c r="DG111" s="45"/>
      <c r="DH111" s="45"/>
    </row>
    <row r="112" spans="3:112" x14ac:dyDescent="0.25">
      <c r="C112" s="46"/>
      <c r="D112" s="44"/>
      <c r="K112" s="6" t="s">
        <v>54</v>
      </c>
      <c r="L112" s="45">
        <v>0</v>
      </c>
      <c r="M112" s="45">
        <f t="shared" ref="M112:BX112" si="8">+$L$97*M108*(M106+L106)/2</f>
        <v>8.6801222351230166E-17</v>
      </c>
      <c r="N112" s="45">
        <f t="shared" si="8"/>
        <v>4.3394097169434245E-16</v>
      </c>
      <c r="O112" s="45">
        <f t="shared" si="8"/>
        <v>1.1279643055119008E-15</v>
      </c>
      <c r="P112" s="45">
        <f t="shared" si="8"/>
        <v>2.1684020957914408E-15</v>
      </c>
      <c r="Q112" s="45">
        <f t="shared" si="8"/>
        <v>3.5545762259824112E-15</v>
      </c>
      <c r="R112" s="45">
        <f t="shared" si="8"/>
        <v>5.2855990670373026E-15</v>
      </c>
      <c r="S112" s="45">
        <f t="shared" si="8"/>
        <v>7.3603728214670813E-15</v>
      </c>
      <c r="T112" s="45">
        <f t="shared" si="8"/>
        <v>9.7775886226457391E-15</v>
      </c>
      <c r="U112" s="45">
        <f t="shared" si="8"/>
        <v>1.2535725525595918E-14</v>
      </c>
      <c r="V112" s="45">
        <f t="shared" si="8"/>
        <v>1.5633049413715447E-14</v>
      </c>
      <c r="W112" s="45">
        <f t="shared" si="8"/>
        <v>1.9067611596729498E-14</v>
      </c>
      <c r="X112" s="45">
        <f t="shared" si="8"/>
        <v>2.283724723466826E-14</v>
      </c>
      <c r="Y112" s="45">
        <f t="shared" si="8"/>
        <v>2.6939573721124342E-14</v>
      </c>
      <c r="Z112" s="45">
        <f t="shared" si="8"/>
        <v>3.137198885465918E-14</v>
      </c>
      <c r="AA112" s="45">
        <f t="shared" si="8"/>
        <v>3.6131668545857247E-14</v>
      </c>
      <c r="AB112" s="45">
        <f t="shared" si="8"/>
        <v>4.1215564741639285E-14</v>
      </c>
      <c r="AC112" s="45">
        <f t="shared" si="8"/>
        <v>4.6620402953769095E-14</v>
      </c>
      <c r="AD112" s="45">
        <f t="shared" si="8"/>
        <v>5.234267946779986E-14</v>
      </c>
      <c r="AE112" s="45">
        <f t="shared" si="8"/>
        <v>5.8378658525252357E-14</v>
      </c>
      <c r="AF112" s="45">
        <f t="shared" si="8"/>
        <v>6.4724369140990626E-14</v>
      </c>
      <c r="AG112" s="45">
        <f t="shared" si="8"/>
        <v>7.1375601764619637E-14</v>
      </c>
      <c r="AH112" s="45">
        <f t="shared" si="8"/>
        <v>7.8327904692453234E-14</v>
      </c>
      <c r="AI112" s="45">
        <f t="shared" si="8"/>
        <v>8.5576580163876447E-14</v>
      </c>
      <c r="AJ112" s="45">
        <f t="shared" si="8"/>
        <v>9.3116680183669718E-14</v>
      </c>
      <c r="AK112" s="45">
        <f t="shared" si="8"/>
        <v>1.009430021365791E-13</v>
      </c>
      <c r="AL112" s="45">
        <f t="shared" si="8"/>
        <v>1.0905008401614645E-13</v>
      </c>
      <c r="AM112" s="45">
        <f t="shared" si="8"/>
        <v>1.1743219933231453E-13</v>
      </c>
      <c r="AN112" s="45">
        <f t="shared" si="8"/>
        <v>1.2608335175912091E-13</v>
      </c>
      <c r="AO112" s="45">
        <f t="shared" si="8"/>
        <v>1.3499726934104864E-13</v>
      </c>
      <c r="AP112" s="45">
        <f t="shared" si="8"/>
        <v>1.4416739834335796E-13</v>
      </c>
      <c r="AQ112" s="45">
        <f t="shared" si="8"/>
        <v>1.535868966687673E-13</v>
      </c>
      <c r="AR112" s="45">
        <f t="shared" si="8"/>
        <v>1.6324862694605876E-13</v>
      </c>
      <c r="AS112" s="45">
        <f t="shared" si="8"/>
        <v>1.7314514899696553E-13</v>
      </c>
      <c r="AT112" s="45">
        <f t="shared" si="8"/>
        <v>1.8326871186232367E-13</v>
      </c>
      <c r="AU112" s="45">
        <f t="shared" si="8"/>
        <v>1.9361124545546349E-13</v>
      </c>
      <c r="AV112" s="45">
        <f t="shared" si="8"/>
        <v>2.0416435143779889E-13</v>
      </c>
      <c r="AW112" s="45">
        <f t="shared" si="8"/>
        <v>2.1491929351253245E-13</v>
      </c>
      <c r="AX112" s="45">
        <f t="shared" si="8"/>
        <v>2.2586698719255832E-13</v>
      </c>
      <c r="AY112" s="45">
        <f t="shared" si="8"/>
        <v>2.3699798878353228E-13</v>
      </c>
      <c r="AZ112" s="45">
        <f t="shared" si="8"/>
        <v>2.4830248352856995E-13</v>
      </c>
      <c r="BA112" s="45">
        <f t="shared" si="8"/>
        <v>2.597702731087087E-13</v>
      </c>
      <c r="BB112" s="45">
        <f t="shared" si="8"/>
        <v>2.7139076207244078E-13</v>
      </c>
      <c r="BC112" s="45">
        <f t="shared" si="8"/>
        <v>2.8315294337563528E-13</v>
      </c>
      <c r="BD112" s="45">
        <f t="shared" si="8"/>
        <v>2.9504538294573676E-13</v>
      </c>
      <c r="BE112" s="45">
        <f t="shared" si="8"/>
        <v>3.0705620297628554E-13</v>
      </c>
      <c r="BF112" s="45">
        <f t="shared" si="8"/>
        <v>3.1917306397649967E-13</v>
      </c>
      <c r="BG112" s="45">
        <f t="shared" si="8"/>
        <v>3.3138314560803112E-13</v>
      </c>
      <c r="BH112" s="45">
        <f t="shared" si="8"/>
        <v>3.4367312588210636E-13</v>
      </c>
      <c r="BI112" s="45">
        <f t="shared" si="8"/>
        <v>3.5602915874875538E-13</v>
      </c>
      <c r="BJ112" s="45">
        <f t="shared" si="8"/>
        <v>3.6843684993997517E-13</v>
      </c>
      <c r="BK112" s="45">
        <f t="shared" si="8"/>
        <v>3.8088123078789093E-13</v>
      </c>
      <c r="BL112" s="45">
        <f t="shared" si="8"/>
        <v>3.9334673000561993E-13</v>
      </c>
      <c r="BM112" s="45">
        <f t="shared" si="8"/>
        <v>4.0581714276946579E-13</v>
      </c>
      <c r="BN112" s="45">
        <f t="shared" si="8"/>
        <v>4.1827559732284458E-13</v>
      </c>
      <c r="BO112" s="45">
        <f t="shared" si="8"/>
        <v>4.3070451874974868E-13</v>
      </c>
      <c r="BP112" s="45">
        <f t="shared" si="8"/>
        <v>4.4308558908958094E-13</v>
      </c>
      <c r="BQ112" s="45">
        <f t="shared" si="8"/>
        <v>4.5539970404318067E-13</v>
      </c>
      <c r="BR112" s="45">
        <f t="shared" si="8"/>
        <v>4.6762692542907676E-13</v>
      </c>
      <c r="BS112" s="45">
        <f t="shared" si="8"/>
        <v>4.7974642897962813E-13</v>
      </c>
      <c r="BT112" s="45">
        <f t="shared" si="8"/>
        <v>4.9173644705025056E-13</v>
      </c>
      <c r="BU112" s="45">
        <f t="shared" si="8"/>
        <v>5.0357420529411651E-13</v>
      </c>
      <c r="BV112" s="45">
        <f t="shared" si="8"/>
        <v>5.1523585272349677E-13</v>
      </c>
      <c r="BW112" s="45">
        <f t="shared" si="8"/>
        <v>5.2669638406816234E-13</v>
      </c>
      <c r="BX112" s="45">
        <f t="shared" si="8"/>
        <v>5.3792955369107412E-13</v>
      </c>
      <c r="BY112" s="45">
        <f t="shared" ref="BY112:DH112" si="9">+$L$97*BY108*(BY106+BX106)/2</f>
        <v>5.4890777936975815E-13</v>
      </c>
      <c r="BZ112" s="45">
        <f t="shared" si="9"/>
        <v>5.5960203475125916E-13</v>
      </c>
      <c r="CA112" s="45">
        <f t="shared" si="9"/>
        <v>5.69981728784533E-13</v>
      </c>
      <c r="CB112" s="45">
        <f t="shared" si="9"/>
        <v>5.8001456974649089E-13</v>
      </c>
      <c r="CC112" s="45">
        <f t="shared" si="9"/>
        <v>5.896664115559255E-13</v>
      </c>
      <c r="CD112" s="45">
        <f t="shared" si="9"/>
        <v>5.9890107942287084E-13</v>
      </c>
      <c r="CE112" s="45">
        <f t="shared" si="9"/>
        <v>6.0768017110201687E-13</v>
      </c>
      <c r="CF112" s="45">
        <f t="shared" si="9"/>
        <v>6.1596282921076346E-13</v>
      </c>
      <c r="CG112" s="45">
        <f t="shared" si="9"/>
        <v>6.2370547936139479E-13</v>
      </c>
      <c r="CH112" s="45">
        <f t="shared" si="9"/>
        <v>6.3086152717733119E-13</v>
      </c>
      <c r="CI112" s="45">
        <f t="shared" si="9"/>
        <v>6.3738100600542902E-13</v>
      </c>
      <c r="CJ112" s="45">
        <f t="shared" si="9"/>
        <v>6.4321016472174254E-13</v>
      </c>
      <c r="CK112" s="45">
        <f t="shared" si="9"/>
        <v>6.4829098213214826E-13</v>
      </c>
      <c r="CL112" s="45">
        <f t="shared" si="9"/>
        <v>6.525605913135559E-13</v>
      </c>
      <c r="CM112" s="45">
        <f t="shared" si="9"/>
        <v>6.5595059158452243E-13</v>
      </c>
      <c r="CN112" s="45">
        <f t="shared" si="9"/>
        <v>6.5838621952640798E-13</v>
      </c>
      <c r="CO112" s="45">
        <f t="shared" si="9"/>
        <v>6.5978534130216779E-13</v>
      </c>
      <c r="CP112" s="45">
        <f t="shared" si="9"/>
        <v>6.6005721519084875E-13</v>
      </c>
      <c r="CQ112" s="45">
        <f t="shared" si="9"/>
        <v>6.5910095557257355E-13</v>
      </c>
      <c r="CR112" s="45">
        <f t="shared" si="9"/>
        <v>6.5680360306791035E-13</v>
      </c>
      <c r="CS112" s="45">
        <f t="shared" si="9"/>
        <v>6.5303766717207087E-13</v>
      </c>
      <c r="CT112" s="45">
        <f t="shared" si="9"/>
        <v>6.4765794946413935E-13</v>
      </c>
      <c r="CU112" s="45">
        <f t="shared" si="9"/>
        <v>6.4049736653980566E-13</v>
      </c>
      <c r="CV112" s="45">
        <f t="shared" si="9"/>
        <v>6.3136135059293817E-13</v>
      </c>
      <c r="CW112" s="45">
        <f t="shared" si="9"/>
        <v>6.2002017458718812E-13</v>
      </c>
      <c r="CX112" s="45">
        <f t="shared" si="9"/>
        <v>6.0619815883534788E-13</v>
      </c>
      <c r="CY112" s="45">
        <f t="shared" si="9"/>
        <v>5.8955802568932028E-13</v>
      </c>
      <c r="CZ112" s="45">
        <f t="shared" si="9"/>
        <v>5.6967738882676606E-13</v>
      </c>
      <c r="DA112" s="45">
        <f t="shared" si="9"/>
        <v>5.4601184304244217E-13</v>
      </c>
      <c r="DB112" s="45">
        <f t="shared" si="9"/>
        <v>5.1783378325695594E-13</v>
      </c>
      <c r="DC112" s="45">
        <f t="shared" si="9"/>
        <v>4.841237041033839E-13</v>
      </c>
      <c r="DD112" s="45">
        <f t="shared" si="9"/>
        <v>4.4335841900000594E-13</v>
      </c>
      <c r="DE112" s="45">
        <f t="shared" si="9"/>
        <v>3.9304142257924753E-13</v>
      </c>
      <c r="DF112" s="45">
        <f t="shared" si="9"/>
        <v>3.2843282703034557E-13</v>
      </c>
      <c r="DG112" s="45">
        <f t="shared" si="9"/>
        <v>2.3762302437594259E-13</v>
      </c>
      <c r="DH112" s="45">
        <f t="shared" si="9"/>
        <v>0</v>
      </c>
    </row>
    <row r="113" spans="3:112" x14ac:dyDescent="0.25">
      <c r="C113" s="46"/>
      <c r="D113" s="44"/>
      <c r="K113" s="6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</row>
    <row r="114" spans="3:112" x14ac:dyDescent="0.25">
      <c r="C114" s="46"/>
      <c r="D114" s="44"/>
      <c r="K114" s="42" t="s">
        <v>55</v>
      </c>
      <c r="L114" s="45">
        <v>0</v>
      </c>
      <c r="M114" s="45">
        <f>+(M106+L106)/2</f>
        <v>3.4722225095151771E-10</v>
      </c>
      <c r="N114" s="45">
        <f>+(N106+M106)/2</f>
        <v>1.7361111437352861E-9</v>
      </c>
      <c r="O114" s="45">
        <f t="shared" ref="O114:BZ114" si="10">+(O106+N106)/2</f>
        <v>4.5138889293028228E-9</v>
      </c>
      <c r="P114" s="45">
        <f t="shared" si="10"/>
        <v>8.6805556076541279E-9</v>
      </c>
      <c r="Q114" s="45">
        <f t="shared" si="10"/>
        <v>1.4236111178789201E-8</v>
      </c>
      <c r="R114" s="45">
        <f t="shared" si="10"/>
        <v>2.1180555642708043E-8</v>
      </c>
      <c r="S114" s="45">
        <f t="shared" si="10"/>
        <v>2.9513889110432956E-8</v>
      </c>
      <c r="T114" s="45">
        <f t="shared" si="10"/>
        <v>3.9236111581963939E-8</v>
      </c>
      <c r="U114" s="45">
        <f t="shared" si="10"/>
        <v>5.0347222946278691E-8</v>
      </c>
      <c r="V114" s="45">
        <f t="shared" si="10"/>
        <v>6.2847223314399514E-8</v>
      </c>
      <c r="W114" s="45">
        <f t="shared" si="10"/>
        <v>7.673611279734871E-8</v>
      </c>
      <c r="X114" s="45">
        <f t="shared" si="10"/>
        <v>9.2013891284103977E-8</v>
      </c>
      <c r="Y114" s="45">
        <f t="shared" si="10"/>
        <v>1.0868055877466531E-7</v>
      </c>
      <c r="Z114" s="45">
        <f t="shared" si="10"/>
        <v>1.2673611560209963E-7</v>
      </c>
      <c r="AA114" s="45">
        <f t="shared" si="10"/>
        <v>1.4618056154436232E-7</v>
      </c>
      <c r="AB114" s="45">
        <f t="shared" si="10"/>
        <v>1.6701389660145338E-7</v>
      </c>
      <c r="AC114" s="45">
        <f t="shared" si="10"/>
        <v>1.8923612099541742E-7</v>
      </c>
      <c r="AD114" s="45">
        <f t="shared" si="10"/>
        <v>2.1284723472625444E-7</v>
      </c>
      <c r="AE114" s="45">
        <f t="shared" si="10"/>
        <v>2.3784723790498674E-7</v>
      </c>
      <c r="AF114" s="45">
        <f t="shared" si="10"/>
        <v>2.6423613053161432E-7</v>
      </c>
      <c r="AG114" s="45">
        <f t="shared" si="10"/>
        <v>2.9201391260613718E-7</v>
      </c>
      <c r="AH114" s="45">
        <f t="shared" si="10"/>
        <v>3.2118058423957763E-7</v>
      </c>
      <c r="AI114" s="45">
        <f t="shared" si="10"/>
        <v>3.5173614554295796E-7</v>
      </c>
      <c r="AJ114" s="45">
        <f t="shared" si="10"/>
        <v>3.8368059651627817E-7</v>
      </c>
      <c r="AK114" s="45">
        <f t="shared" si="10"/>
        <v>4.1701393727056058E-7</v>
      </c>
      <c r="AL114" s="45">
        <f t="shared" si="10"/>
        <v>4.5173616791682747E-7</v>
      </c>
      <c r="AM114" s="45">
        <f t="shared" si="10"/>
        <v>4.8784728845507885E-7</v>
      </c>
      <c r="AN114" s="45">
        <f t="shared" si="10"/>
        <v>5.2534729899633703E-7</v>
      </c>
      <c r="AO114" s="45">
        <f t="shared" si="10"/>
        <v>5.642361996516243E-7</v>
      </c>
      <c r="AP114" s="45">
        <f t="shared" si="10"/>
        <v>6.0451399053196297E-7</v>
      </c>
      <c r="AQ114" s="45">
        <f t="shared" si="10"/>
        <v>6.4618067163735304E-7</v>
      </c>
      <c r="AR114" s="45">
        <f t="shared" si="10"/>
        <v>6.8923624318983912E-7</v>
      </c>
      <c r="AS114" s="45">
        <f t="shared" si="10"/>
        <v>7.3368070530044349E-7</v>
      </c>
      <c r="AT114" s="45">
        <f t="shared" si="10"/>
        <v>7.7951405785814387E-7</v>
      </c>
      <c r="AU114" s="45">
        <f t="shared" si="10"/>
        <v>8.2673630108498486E-7</v>
      </c>
      <c r="AV114" s="45">
        <f t="shared" si="10"/>
        <v>8.7534743520301106E-7</v>
      </c>
      <c r="AW114" s="45">
        <f t="shared" si="10"/>
        <v>9.2534746021222247E-7</v>
      </c>
      <c r="AX114" s="45">
        <f t="shared" si="10"/>
        <v>9.767363762236414E-7</v>
      </c>
      <c r="AY114" s="45">
        <f t="shared" si="10"/>
        <v>1.0295141834593124E-6</v>
      </c>
      <c r="AZ114" s="45">
        <f t="shared" si="10"/>
        <v>1.0836808819192356E-6</v>
      </c>
      <c r="BA114" s="45">
        <f t="shared" si="10"/>
        <v>1.1392364718254555E-6</v>
      </c>
      <c r="BB114" s="45">
        <f t="shared" si="10"/>
        <v>1.1961809532889944E-6</v>
      </c>
      <c r="BC114" s="45">
        <f t="shared" si="10"/>
        <v>1.2545143263098524E-6</v>
      </c>
      <c r="BD114" s="45">
        <f t="shared" si="10"/>
        <v>1.314236591110074E-6</v>
      </c>
      <c r="BE114" s="45">
        <f t="shared" si="10"/>
        <v>1.3753477479117038E-6</v>
      </c>
      <c r="BF114" s="45">
        <f t="shared" si="10"/>
        <v>1.4378477967147418E-6</v>
      </c>
      <c r="BG114" s="45">
        <f t="shared" si="10"/>
        <v>1.5017367377412327E-6</v>
      </c>
      <c r="BH114" s="45">
        <f t="shared" si="10"/>
        <v>1.5670145712132211E-6</v>
      </c>
      <c r="BI114" s="45">
        <f t="shared" si="10"/>
        <v>1.6336812972417292E-6</v>
      </c>
      <c r="BJ114" s="45">
        <f t="shared" si="10"/>
        <v>1.7017369159377793E-6</v>
      </c>
      <c r="BK114" s="45">
        <f t="shared" si="10"/>
        <v>1.7711814273013715E-6</v>
      </c>
      <c r="BL114" s="45">
        <f t="shared" si="10"/>
        <v>1.842014831776595E-6</v>
      </c>
      <c r="BM114" s="45">
        <f t="shared" si="10"/>
        <v>1.914237129474472E-6</v>
      </c>
      <c r="BN114" s="45">
        <f t="shared" si="10"/>
        <v>1.9878483202839803E-6</v>
      </c>
      <c r="BO114" s="45">
        <f t="shared" si="10"/>
        <v>2.062848404649209E-6</v>
      </c>
      <c r="BP114" s="45">
        <f t="shared" si="10"/>
        <v>2.1392373826811806E-6</v>
      </c>
      <c r="BQ114" s="45">
        <f t="shared" si="10"/>
        <v>2.2170152546019395E-6</v>
      </c>
      <c r="BR114" s="45">
        <f t="shared" si="10"/>
        <v>2.2961820206335304E-6</v>
      </c>
      <c r="BS114" s="45">
        <f t="shared" si="10"/>
        <v>2.3767376807759533E-6</v>
      </c>
      <c r="BT114" s="45">
        <f t="shared" si="10"/>
        <v>2.4586822352512527E-6</v>
      </c>
      <c r="BU114" s="45">
        <f t="shared" si="10"/>
        <v>2.5420156842814734E-6</v>
      </c>
      <c r="BV114" s="45">
        <f t="shared" si="10"/>
        <v>2.6267380281996822E-6</v>
      </c>
      <c r="BW114" s="45">
        <f t="shared" si="10"/>
        <v>2.712849267005879E-6</v>
      </c>
      <c r="BX114" s="45">
        <f t="shared" si="10"/>
        <v>2.8003494010331309E-6</v>
      </c>
      <c r="BY114" s="45">
        <f t="shared" si="10"/>
        <v>2.8892384305034824E-6</v>
      </c>
      <c r="BZ114" s="45">
        <f t="shared" si="10"/>
        <v>2.9795163554169335E-6</v>
      </c>
      <c r="CA114" s="45">
        <f t="shared" ref="CA114:DH114" si="11">+(CA106+BZ106)/2</f>
        <v>3.0711831761065511E-6</v>
      </c>
      <c r="CB114" s="45">
        <f t="shared" si="11"/>
        <v>3.1642388929054022E-6</v>
      </c>
      <c r="CC114" s="45">
        <f t="shared" si="11"/>
        <v>3.2586835059245089E-6</v>
      </c>
      <c r="CD114" s="45">
        <f t="shared" si="11"/>
        <v>3.3545170152748938E-6</v>
      </c>
      <c r="CE114" s="45">
        <f t="shared" si="11"/>
        <v>3.4517394212896235E-6</v>
      </c>
      <c r="CF114" s="45">
        <f t="shared" si="11"/>
        <v>3.5503507241907428E-6</v>
      </c>
      <c r="CG114" s="45">
        <f t="shared" si="11"/>
        <v>3.6503509243113186E-6</v>
      </c>
      <c r="CH114" s="45">
        <f t="shared" si="11"/>
        <v>3.7517400217623731E-6</v>
      </c>
      <c r="CI114" s="45">
        <f t="shared" si="11"/>
        <v>3.8545180166549287E-6</v>
      </c>
      <c r="CJ114" s="45">
        <f t="shared" si="11"/>
        <v>3.9586849094330745E-6</v>
      </c>
      <c r="CK114" s="45">
        <f t="shared" si="11"/>
        <v>4.0642407002078329E-6</v>
      </c>
      <c r="CL114" s="45">
        <f t="shared" si="11"/>
        <v>4.1711853893122708E-6</v>
      </c>
      <c r="CM114" s="45">
        <f t="shared" si="11"/>
        <v>4.2795189770794551E-6</v>
      </c>
      <c r="CN114" s="45">
        <f t="shared" si="11"/>
        <v>4.3892414635093857E-6</v>
      </c>
      <c r="CO114" s="45">
        <f t="shared" si="11"/>
        <v>4.5003528489351297E-6</v>
      </c>
      <c r="CP114" s="45">
        <f t="shared" si="11"/>
        <v>4.6128531336897538E-6</v>
      </c>
      <c r="CQ114" s="45">
        <f t="shared" si="11"/>
        <v>4.7267423181063251E-6</v>
      </c>
      <c r="CR114" s="45">
        <f t="shared" si="11"/>
        <v>4.8420204022958657E-6</v>
      </c>
      <c r="CS114" s="45">
        <f t="shared" si="11"/>
        <v>4.9586873865914427E-6</v>
      </c>
      <c r="CT114" s="45">
        <f t="shared" si="11"/>
        <v>5.0767432713261229E-6</v>
      </c>
      <c r="CU114" s="45">
        <f t="shared" si="11"/>
        <v>5.1961880566109286E-6</v>
      </c>
      <c r="CV114" s="45">
        <f t="shared" si="11"/>
        <v>5.3170217428899491E-6</v>
      </c>
      <c r="CW114" s="45">
        <f t="shared" si="11"/>
        <v>5.4392443303852289E-6</v>
      </c>
      <c r="CX114" s="45">
        <f t="shared" si="11"/>
        <v>5.5628558192077904E-6</v>
      </c>
      <c r="CY114" s="45">
        <f t="shared" si="11"/>
        <v>5.6878562098017227E-6</v>
      </c>
      <c r="CZ114" s="45">
        <f t="shared" si="11"/>
        <v>5.8142455026111151E-6</v>
      </c>
      <c r="DA114" s="45">
        <f t="shared" si="11"/>
        <v>5.9420236977469898E-6</v>
      </c>
      <c r="DB114" s="45">
        <f t="shared" si="11"/>
        <v>6.0711907954313915E-6</v>
      </c>
      <c r="DC114" s="45">
        <f t="shared" si="11"/>
        <v>6.2017467961084094E-6</v>
      </c>
      <c r="DD114" s="45">
        <f t="shared" si="11"/>
        <v>6.3336917000000881E-6</v>
      </c>
      <c r="DE114" s="45">
        <f t="shared" si="11"/>
        <v>6.4670255074394944E-6</v>
      </c>
      <c r="DF114" s="45">
        <f t="shared" si="11"/>
        <v>6.6017482187596954E-6</v>
      </c>
      <c r="DG114" s="45">
        <f t="shared" si="11"/>
        <v>6.7378598342937579E-6</v>
      </c>
      <c r="DH114" s="45">
        <f t="shared" si="11"/>
        <v>6.8753603542637265E-6</v>
      </c>
    </row>
    <row r="115" spans="3:112" x14ac:dyDescent="0.25">
      <c r="C115" s="46"/>
      <c r="D115" s="46"/>
      <c r="K115" s="6"/>
      <c r="L115" s="45"/>
      <c r="M115" s="45"/>
      <c r="N115" s="45"/>
      <c r="O115" s="45"/>
      <c r="P115" s="45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  <c r="AK115" s="45"/>
      <c r="AL115" s="45"/>
      <c r="AM115" s="45"/>
      <c r="AN115" s="45"/>
      <c r="AO115" s="45"/>
      <c r="AP115" s="45"/>
      <c r="AQ115" s="45"/>
      <c r="AR115" s="45"/>
      <c r="AS115" s="45"/>
      <c r="AT115" s="45"/>
      <c r="AU115" s="45"/>
      <c r="AV115" s="45"/>
      <c r="AW115" s="45"/>
      <c r="AX115" s="45"/>
      <c r="AY115" s="45"/>
      <c r="AZ115" s="45"/>
      <c r="BA115" s="45"/>
      <c r="BB115" s="45"/>
      <c r="BC115" s="45"/>
      <c r="BD115" s="45"/>
      <c r="BE115" s="45"/>
      <c r="BF115" s="45"/>
      <c r="BG115" s="45"/>
      <c r="BH115" s="45"/>
      <c r="BI115" s="45"/>
      <c r="BJ115" s="45"/>
      <c r="BK115" s="45"/>
      <c r="BL115" s="45"/>
      <c r="BM115" s="45"/>
      <c r="BN115" s="45"/>
      <c r="BO115" s="45"/>
      <c r="BP115" s="45"/>
      <c r="BQ115" s="45"/>
      <c r="BR115" s="45"/>
      <c r="BS115" s="45"/>
      <c r="BT115" s="45"/>
      <c r="BU115" s="45"/>
      <c r="BV115" s="45"/>
      <c r="BW115" s="45"/>
      <c r="BX115" s="45"/>
      <c r="BY115" s="45"/>
      <c r="BZ115" s="45"/>
      <c r="CA115" s="45"/>
      <c r="CB115" s="45"/>
      <c r="CC115" s="45"/>
      <c r="CD115" s="45"/>
      <c r="CE115" s="45"/>
      <c r="CF115" s="45"/>
      <c r="CG115" s="45"/>
      <c r="CH115" s="45"/>
      <c r="CI115" s="45"/>
      <c r="CJ115" s="45"/>
      <c r="CK115" s="45"/>
      <c r="CL115" s="45"/>
      <c r="CM115" s="45"/>
      <c r="CN115" s="45"/>
      <c r="CO115" s="45"/>
      <c r="CP115" s="45"/>
      <c r="CQ115" s="45"/>
      <c r="CR115" s="45"/>
      <c r="CS115" s="45"/>
      <c r="CT115" s="45"/>
      <c r="CU115" s="45"/>
      <c r="CV115" s="45"/>
      <c r="CW115" s="45"/>
      <c r="CX115" s="45"/>
      <c r="CY115" s="45"/>
      <c r="CZ115" s="45"/>
      <c r="DA115" s="45"/>
      <c r="DB115" s="45"/>
      <c r="DC115" s="45"/>
      <c r="DD115" s="45"/>
      <c r="DE115" s="45"/>
      <c r="DF115" s="45"/>
      <c r="DG115" s="45"/>
      <c r="DH115" s="45"/>
    </row>
    <row r="116" spans="3:112" x14ac:dyDescent="0.25">
      <c r="C116" s="46"/>
      <c r="D116" s="46"/>
      <c r="K116" s="42" t="s">
        <v>53</v>
      </c>
      <c r="L116" s="45">
        <v>0</v>
      </c>
      <c r="M116" s="45">
        <f>+IF($L$99&gt;M114,M110,M110*$L$99/M114)</f>
        <v>8.6805562737879438E-17</v>
      </c>
      <c r="N116" s="45">
        <f t="shared" ref="N116:BY116" si="12">+IF($L$99&gt;N114,N110,N110*$L$99/N114)</f>
        <v>4.34006084001963E-16</v>
      </c>
      <c r="O116" s="45">
        <f t="shared" si="12"/>
        <v>1.1282465153052809E-15</v>
      </c>
      <c r="P116" s="45">
        <f t="shared" si="12"/>
        <v>2.1691621195821746E-15</v>
      </c>
      <c r="Q116" s="45">
        <f t="shared" si="12"/>
        <v>3.5561794326606253E-15</v>
      </c>
      <c r="R116" s="45">
        <f t="shared" si="12"/>
        <v>5.2885158450322638E-15</v>
      </c>
      <c r="S116" s="45">
        <f t="shared" si="12"/>
        <v>7.365179052819297E-15</v>
      </c>
      <c r="T116" s="45">
        <f t="shared" si="12"/>
        <v>9.7849662654540179E-15</v>
      </c>
      <c r="U116" s="45">
        <f t="shared" si="12"/>
        <v>1.2546463306716453E-14</v>
      </c>
      <c r="V116" s="45">
        <f t="shared" si="12"/>
        <v>1.5648043634020854E-14</v>
      </c>
      <c r="W116" s="45">
        <f t="shared" si="12"/>
        <v>1.9087867051439622E-14</v>
      </c>
      <c r="X116" s="45">
        <f t="shared" si="12"/>
        <v>2.2863878251722011E-14</v>
      </c>
      <c r="Y116" s="45">
        <f t="shared" si="12"/>
        <v>2.6973805321150494E-14</v>
      </c>
      <c r="Z116" s="45">
        <f t="shared" si="12"/>
        <v>3.1415158036412243E-14</v>
      </c>
      <c r="AA116" s="45">
        <f t="shared" si="12"/>
        <v>3.6185225701059591E-14</v>
      </c>
      <c r="AB116" s="45">
        <f t="shared" si="12"/>
        <v>4.1281075204547383E-14</v>
      </c>
      <c r="AC116" s="45">
        <f t="shared" si="12"/>
        <v>4.6699548690581469E-14</v>
      </c>
      <c r="AD116" s="45">
        <f t="shared" si="12"/>
        <v>5.2437260911587565E-14</v>
      </c>
      <c r="AE116" s="45">
        <f t="shared" si="12"/>
        <v>5.849059656318203E-14</v>
      </c>
      <c r="AF116" s="45">
        <f t="shared" si="12"/>
        <v>6.4855707260730404E-14</v>
      </c>
      <c r="AG116" s="45">
        <f t="shared" si="12"/>
        <v>7.1528508367871654E-14</v>
      </c>
      <c r="AH116" s="45">
        <f t="shared" si="12"/>
        <v>7.8504675584180244E-14</v>
      </c>
      <c r="AI116" s="45">
        <f t="shared" si="12"/>
        <v>8.5779641226472105E-14</v>
      </c>
      <c r="AJ116" s="45">
        <f t="shared" si="12"/>
        <v>9.3348590246290594E-14</v>
      </c>
      <c r="AK116" s="45">
        <f t="shared" si="12"/>
        <v>1.0120645605102482E-13</v>
      </c>
      <c r="AL116" s="45">
        <f t="shared" si="12"/>
        <v>1.0934791595133937E-13</v>
      </c>
      <c r="AM116" s="45">
        <f t="shared" si="12"/>
        <v>1.1776738630073692E-13</v>
      </c>
      <c r="AN116" s="45">
        <f t="shared" si="12"/>
        <v>1.2645901739005273E-13</v>
      </c>
      <c r="AO116" s="45">
        <f t="shared" si="12"/>
        <v>1.3541668791638984E-13</v>
      </c>
      <c r="AP116" s="45">
        <f t="shared" si="12"/>
        <v>1.4463399911360261E-13</v>
      </c>
      <c r="AQ116" s="45">
        <f t="shared" si="12"/>
        <v>1.5410426846820054E-13</v>
      </c>
      <c r="AR116" s="45">
        <f t="shared" si="12"/>
        <v>1.6382052312851631E-13</v>
      </c>
      <c r="AS116" s="45">
        <f t="shared" si="12"/>
        <v>1.7377549271465688E-13</v>
      </c>
      <c r="AT116" s="45">
        <f t="shared" si="12"/>
        <v>1.8396160171311508E-13</v>
      </c>
      <c r="AU116" s="45">
        <f t="shared" si="12"/>
        <v>1.9437096152695695E-13</v>
      </c>
      <c r="AV116" s="45">
        <f t="shared" si="12"/>
        <v>2.049953617779741E-13</v>
      </c>
      <c r="AW116" s="45">
        <f t="shared" si="12"/>
        <v>2.1582626106058983E-13</v>
      </c>
      <c r="AX116" s="45">
        <f t="shared" si="12"/>
        <v>2.2685477720750692E-13</v>
      </c>
      <c r="AY116" s="45">
        <f t="shared" si="12"/>
        <v>2.3807167681110198E-13</v>
      </c>
      <c r="AZ116" s="45">
        <f t="shared" si="12"/>
        <v>2.4946736395125495E-13</v>
      </c>
      <c r="BA116" s="45">
        <f t="shared" si="12"/>
        <v>2.610318683297288E-13</v>
      </c>
      <c r="BB116" s="45">
        <f t="shared" si="12"/>
        <v>2.7275483238823615E-13</v>
      </c>
      <c r="BC116" s="45">
        <f t="shared" si="12"/>
        <v>2.846254975987486E-13</v>
      </c>
      <c r="BD116" s="45">
        <f t="shared" si="12"/>
        <v>2.9663268984691244E-13</v>
      </c>
      <c r="BE116" s="45">
        <f t="shared" si="12"/>
        <v>3.0876480362140392E-13</v>
      </c>
      <c r="BF116" s="45">
        <f t="shared" si="12"/>
        <v>3.210097850433901E-13</v>
      </c>
      <c r="BG116" s="45">
        <f t="shared" si="12"/>
        <v>3.3335511377914961E-13</v>
      </c>
      <c r="BH116" s="45">
        <f t="shared" si="12"/>
        <v>3.4578778341889101E-13</v>
      </c>
      <c r="BI116" s="45">
        <f t="shared" si="12"/>
        <v>3.5829428036748212E-13</v>
      </c>
      <c r="BJ116" s="45">
        <f t="shared" si="12"/>
        <v>3.7086056112410841E-13</v>
      </c>
      <c r="BK116" s="45">
        <f t="shared" si="12"/>
        <v>3.8347202768854216E-13</v>
      </c>
      <c r="BL116" s="45">
        <f t="shared" si="12"/>
        <v>3.9611350110281055E-13</v>
      </c>
      <c r="BM116" s="45">
        <f t="shared" si="12"/>
        <v>4.0876919248685459E-13</v>
      </c>
      <c r="BN116" s="45">
        <f t="shared" si="12"/>
        <v>4.2142267181819642E-13</v>
      </c>
      <c r="BO116" s="45">
        <f t="shared" si="12"/>
        <v>4.3405683413403564E-13</v>
      </c>
      <c r="BP116" s="45">
        <f t="shared" si="12"/>
        <v>4.4665386235972678E-13</v>
      </c>
      <c r="BQ116" s="45">
        <f t="shared" si="12"/>
        <v>4.5919518705993371E-13</v>
      </c>
      <c r="BR116" s="45">
        <f t="shared" si="12"/>
        <v>4.7166144231764979E-13</v>
      </c>
      <c r="BS116" s="45">
        <f t="shared" si="12"/>
        <v>4.8403241738912501E-13</v>
      </c>
      <c r="BT116" s="45">
        <f t="shared" si="12"/>
        <v>4.9628700377752371E-13</v>
      </c>
      <c r="BU116" s="45">
        <f t="shared" si="12"/>
        <v>5.0840313685629468E-13</v>
      </c>
      <c r="BV116" s="45">
        <f t="shared" si="12"/>
        <v>5.2035773156151097E-13</v>
      </c>
      <c r="BW116" s="45">
        <f t="shared" si="12"/>
        <v>5.3212661117716578E-13</v>
      </c>
      <c r="BX116" s="45">
        <f t="shared" si="12"/>
        <v>5.4368442861532493E-13</v>
      </c>
      <c r="BY116" s="45">
        <f t="shared" si="12"/>
        <v>5.5500457866237879E-13</v>
      </c>
      <c r="BZ116" s="45">
        <f t="shared" ref="BZ116:DH116" si="13">+IF($L$99&gt;BZ114,BZ110,BZ110*$L$99/BZ114)</f>
        <v>5.6605910020474962E-13</v>
      </c>
      <c r="CA116" s="45">
        <f t="shared" si="13"/>
        <v>5.768185669860388E-13</v>
      </c>
      <c r="CB116" s="45">
        <f t="shared" si="13"/>
        <v>5.8725196481178742E-13</v>
      </c>
      <c r="CC116" s="45">
        <f t="shared" si="13"/>
        <v>5.9732655327212563E-13</v>
      </c>
      <c r="CD116" s="45">
        <f t="shared" si="13"/>
        <v>6.070077094950208E-13</v>
      </c>
      <c r="CE116" s="45">
        <f t="shared" si="13"/>
        <v>6.1625875077799409E-13</v>
      </c>
      <c r="CF116" s="45">
        <f t="shared" si="13"/>
        <v>6.2504073228747174E-13</v>
      </c>
      <c r="CG116" s="45">
        <f t="shared" si="13"/>
        <v>6.333122155032832E-13</v>
      </c>
      <c r="CH116" s="45">
        <f t="shared" si="13"/>
        <v>6.4102900165799688E-13</v>
      </c>
      <c r="CI116" s="45">
        <f t="shared" si="13"/>
        <v>6.4814382350970972E-13</v>
      </c>
      <c r="CJ116" s="45">
        <f t="shared" si="13"/>
        <v>6.5460598682651047E-13</v>
      </c>
      <c r="CK116" s="45">
        <f t="shared" si="13"/>
        <v>6.6036095068345967E-13</v>
      </c>
      <c r="CL116" s="45">
        <f t="shared" si="13"/>
        <v>6.653498333782833E-13</v>
      </c>
      <c r="CM116" s="45">
        <f t="shared" si="13"/>
        <v>6.6950882628618757E-13</v>
      </c>
      <c r="CN116" s="45">
        <f t="shared" si="13"/>
        <v>6.7276849337893276E-13</v>
      </c>
      <c r="CO116" s="45">
        <f t="shared" si="13"/>
        <v>6.7505292734026956E-13</v>
      </c>
      <c r="CP116" s="45">
        <f t="shared" si="13"/>
        <v>6.762787233246428E-13</v>
      </c>
      <c r="CQ116" s="45">
        <f t="shared" si="13"/>
        <v>6.7635371883570444E-13</v>
      </c>
      <c r="CR116" s="45">
        <f t="shared" si="13"/>
        <v>6.7517542935017984E-13</v>
      </c>
      <c r="CS116" s="45">
        <f t="shared" si="13"/>
        <v>6.7262908278048427E-13</v>
      </c>
      <c r="CT116" s="45">
        <f t="shared" si="13"/>
        <v>6.6858511623521189E-13</v>
      </c>
      <c r="CU116" s="45">
        <f t="shared" si="13"/>
        <v>6.6289593976171335E-13</v>
      </c>
      <c r="CV116" s="45">
        <f t="shared" si="13"/>
        <v>6.5539168079630068E-13</v>
      </c>
      <c r="CW116" s="45">
        <f t="shared" si="13"/>
        <v>6.4587447873975697E-13</v>
      </c>
      <c r="CX116" s="45">
        <f t="shared" si="13"/>
        <v>6.3411066440993862E-13</v>
      </c>
      <c r="CY116" s="45">
        <f t="shared" si="13"/>
        <v>6.1981976059789944E-13</v>
      </c>
      <c r="CZ116" s="45">
        <f t="shared" si="13"/>
        <v>6.0265853653004222E-13</v>
      </c>
      <c r="DA116" s="45">
        <f t="shared" si="13"/>
        <v>5.8219704396023301E-13</v>
      </c>
      <c r="DB116" s="45">
        <f t="shared" si="13"/>
        <v>5.5788099211598842E-13</v>
      </c>
      <c r="DC116" s="45">
        <f t="shared" si="13"/>
        <v>5.2896937593316571E-13</v>
      </c>
      <c r="DD116" s="45">
        <f t="shared" si="13"/>
        <v>4.9442364986216398E-13</v>
      </c>
      <c r="DE116" s="45">
        <f t="shared" si="13"/>
        <v>4.5269178552076438E-13</v>
      </c>
      <c r="DF116" s="45">
        <f t="shared" si="13"/>
        <v>4.0122936092124278E-13</v>
      </c>
      <c r="DG116" s="45">
        <f t="shared" si="13"/>
        <v>3.3520429440537951E-13</v>
      </c>
      <c r="DH116" s="45">
        <f t="shared" si="13"/>
        <v>2.4247223320665035E-13</v>
      </c>
    </row>
    <row r="117" spans="3:112" x14ac:dyDescent="0.25">
      <c r="C117" s="46"/>
      <c r="D117" s="46"/>
      <c r="K117" s="6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  <c r="BI117" s="45"/>
      <c r="BJ117" s="45"/>
      <c r="BK117" s="45"/>
      <c r="BL117" s="45"/>
      <c r="BM117" s="45"/>
      <c r="BN117" s="45"/>
      <c r="BO117" s="45"/>
      <c r="BP117" s="45"/>
      <c r="BQ117" s="45"/>
      <c r="BR117" s="45"/>
      <c r="BS117" s="45"/>
      <c r="BT117" s="45"/>
      <c r="BU117" s="45"/>
      <c r="BV117" s="45"/>
      <c r="BW117" s="45"/>
      <c r="BX117" s="45"/>
      <c r="BY117" s="45"/>
      <c r="BZ117" s="45"/>
      <c r="CA117" s="45"/>
      <c r="CB117" s="45"/>
      <c r="CC117" s="45"/>
      <c r="CD117" s="45"/>
      <c r="CE117" s="45"/>
      <c r="CF117" s="45"/>
      <c r="CG117" s="45"/>
      <c r="CH117" s="45"/>
      <c r="CI117" s="45"/>
      <c r="CJ117" s="45"/>
      <c r="CK117" s="45"/>
      <c r="CL117" s="45"/>
      <c r="CM117" s="45"/>
      <c r="CN117" s="45"/>
      <c r="CO117" s="45"/>
      <c r="CP117" s="45"/>
      <c r="CQ117" s="45"/>
      <c r="CR117" s="45"/>
      <c r="CS117" s="45"/>
      <c r="CT117" s="45"/>
      <c r="CU117" s="45"/>
      <c r="CV117" s="45"/>
      <c r="CW117" s="45"/>
      <c r="CX117" s="45"/>
      <c r="CY117" s="45"/>
      <c r="CZ117" s="45"/>
      <c r="DA117" s="45"/>
      <c r="DB117" s="45"/>
      <c r="DC117" s="45"/>
      <c r="DD117" s="45"/>
      <c r="DE117" s="45"/>
      <c r="DF117" s="45"/>
      <c r="DG117" s="45"/>
      <c r="DH117" s="45"/>
    </row>
    <row r="118" spans="3:112" x14ac:dyDescent="0.25">
      <c r="C118" s="46"/>
      <c r="D118" s="46"/>
      <c r="K118" s="6" t="s">
        <v>54</v>
      </c>
      <c r="L118" s="45">
        <v>0</v>
      </c>
      <c r="M118" s="45">
        <f>+IF($L$99&gt;M114,M112,M112*$L$99/M114)</f>
        <v>8.6801222351230166E-17</v>
      </c>
      <c r="N118" s="45">
        <f t="shared" ref="N118:BY118" si="14">+IF($L$99&gt;N114,N112,N112*$L$99/N114)</f>
        <v>4.3394097169434245E-16</v>
      </c>
      <c r="O118" s="45">
        <f t="shared" si="14"/>
        <v>1.1279643055119008E-15</v>
      </c>
      <c r="P118" s="45">
        <f t="shared" si="14"/>
        <v>2.1684020957914408E-15</v>
      </c>
      <c r="Q118" s="45">
        <f t="shared" si="14"/>
        <v>3.5545762259824112E-15</v>
      </c>
      <c r="R118" s="45">
        <f t="shared" si="14"/>
        <v>5.2855990670373026E-15</v>
      </c>
      <c r="S118" s="45">
        <f t="shared" si="14"/>
        <v>7.3603728214670813E-15</v>
      </c>
      <c r="T118" s="45">
        <f t="shared" si="14"/>
        <v>9.7775886226457391E-15</v>
      </c>
      <c r="U118" s="45">
        <f t="shared" si="14"/>
        <v>1.2535725525595918E-14</v>
      </c>
      <c r="V118" s="45">
        <f t="shared" si="14"/>
        <v>1.5633049413715447E-14</v>
      </c>
      <c r="W118" s="45">
        <f t="shared" si="14"/>
        <v>1.9067611596729498E-14</v>
      </c>
      <c r="X118" s="45">
        <f t="shared" si="14"/>
        <v>2.283724723466826E-14</v>
      </c>
      <c r="Y118" s="45">
        <f t="shared" si="14"/>
        <v>2.6939573721124342E-14</v>
      </c>
      <c r="Z118" s="45">
        <f t="shared" si="14"/>
        <v>3.137198885465918E-14</v>
      </c>
      <c r="AA118" s="45">
        <f t="shared" si="14"/>
        <v>3.6131668545857247E-14</v>
      </c>
      <c r="AB118" s="45">
        <f t="shared" si="14"/>
        <v>4.1215564741639285E-14</v>
      </c>
      <c r="AC118" s="45">
        <f t="shared" si="14"/>
        <v>4.6620402953769095E-14</v>
      </c>
      <c r="AD118" s="45">
        <f t="shared" si="14"/>
        <v>5.234267946779986E-14</v>
      </c>
      <c r="AE118" s="45">
        <f t="shared" si="14"/>
        <v>5.8378658525252357E-14</v>
      </c>
      <c r="AF118" s="45">
        <f t="shared" si="14"/>
        <v>6.4724369140990626E-14</v>
      </c>
      <c r="AG118" s="45">
        <f t="shared" si="14"/>
        <v>7.1375601764619637E-14</v>
      </c>
      <c r="AH118" s="45">
        <f t="shared" si="14"/>
        <v>7.8327904692453234E-14</v>
      </c>
      <c r="AI118" s="45">
        <f t="shared" si="14"/>
        <v>8.5576580163876447E-14</v>
      </c>
      <c r="AJ118" s="45">
        <f t="shared" si="14"/>
        <v>9.3116680183669718E-14</v>
      </c>
      <c r="AK118" s="45">
        <f t="shared" si="14"/>
        <v>1.009430021365791E-13</v>
      </c>
      <c r="AL118" s="45">
        <f t="shared" si="14"/>
        <v>1.0905008401614645E-13</v>
      </c>
      <c r="AM118" s="45">
        <f t="shared" si="14"/>
        <v>1.1743219933231453E-13</v>
      </c>
      <c r="AN118" s="45">
        <f t="shared" si="14"/>
        <v>1.2608335175912091E-13</v>
      </c>
      <c r="AO118" s="45">
        <f t="shared" si="14"/>
        <v>1.3499726934104864E-13</v>
      </c>
      <c r="AP118" s="45">
        <f t="shared" si="14"/>
        <v>1.4416739834335796E-13</v>
      </c>
      <c r="AQ118" s="45">
        <f t="shared" si="14"/>
        <v>1.535868966687673E-13</v>
      </c>
      <c r="AR118" s="45">
        <f t="shared" si="14"/>
        <v>1.6324862694605876E-13</v>
      </c>
      <c r="AS118" s="45">
        <f t="shared" si="14"/>
        <v>1.7314514899696553E-13</v>
      </c>
      <c r="AT118" s="45">
        <f t="shared" si="14"/>
        <v>1.8326871186232367E-13</v>
      </c>
      <c r="AU118" s="45">
        <f t="shared" si="14"/>
        <v>1.9361124545546349E-13</v>
      </c>
      <c r="AV118" s="45">
        <f t="shared" si="14"/>
        <v>2.0416435143779889E-13</v>
      </c>
      <c r="AW118" s="45">
        <f t="shared" si="14"/>
        <v>2.1491929351253245E-13</v>
      </c>
      <c r="AX118" s="45">
        <f t="shared" si="14"/>
        <v>2.2586698719255832E-13</v>
      </c>
      <c r="AY118" s="45">
        <f t="shared" si="14"/>
        <v>2.3699798878353228E-13</v>
      </c>
      <c r="AZ118" s="45">
        <f t="shared" si="14"/>
        <v>2.4830248352856995E-13</v>
      </c>
      <c r="BA118" s="45">
        <f t="shared" si="14"/>
        <v>2.597702731087087E-13</v>
      </c>
      <c r="BB118" s="45">
        <f t="shared" si="14"/>
        <v>2.7139076207244078E-13</v>
      </c>
      <c r="BC118" s="45">
        <f t="shared" si="14"/>
        <v>2.8315294337563528E-13</v>
      </c>
      <c r="BD118" s="45">
        <f t="shared" si="14"/>
        <v>2.9504538294573676E-13</v>
      </c>
      <c r="BE118" s="45">
        <f t="shared" si="14"/>
        <v>3.0705620297628554E-13</v>
      </c>
      <c r="BF118" s="45">
        <f t="shared" si="14"/>
        <v>3.1917306397649967E-13</v>
      </c>
      <c r="BG118" s="45">
        <f t="shared" si="14"/>
        <v>3.3138314560803112E-13</v>
      </c>
      <c r="BH118" s="45">
        <f t="shared" si="14"/>
        <v>3.4367312588210636E-13</v>
      </c>
      <c r="BI118" s="45">
        <f t="shared" si="14"/>
        <v>3.5602915874875538E-13</v>
      </c>
      <c r="BJ118" s="45">
        <f t="shared" si="14"/>
        <v>3.6843684993997517E-13</v>
      </c>
      <c r="BK118" s="45">
        <f t="shared" si="14"/>
        <v>3.8088123078789093E-13</v>
      </c>
      <c r="BL118" s="45">
        <f t="shared" si="14"/>
        <v>3.9334673000561993E-13</v>
      </c>
      <c r="BM118" s="45">
        <f t="shared" si="14"/>
        <v>4.0581714276946579E-13</v>
      </c>
      <c r="BN118" s="45">
        <f t="shared" si="14"/>
        <v>4.1827559732284458E-13</v>
      </c>
      <c r="BO118" s="45">
        <f t="shared" si="14"/>
        <v>4.3070451874974868E-13</v>
      </c>
      <c r="BP118" s="45">
        <f t="shared" si="14"/>
        <v>4.4308558908958094E-13</v>
      </c>
      <c r="BQ118" s="45">
        <f t="shared" si="14"/>
        <v>4.5539970404318067E-13</v>
      </c>
      <c r="BR118" s="45">
        <f t="shared" si="14"/>
        <v>4.6762692542907676E-13</v>
      </c>
      <c r="BS118" s="45">
        <f t="shared" si="14"/>
        <v>4.7974642897962813E-13</v>
      </c>
      <c r="BT118" s="45">
        <f t="shared" si="14"/>
        <v>4.9173644705025056E-13</v>
      </c>
      <c r="BU118" s="45">
        <f t="shared" si="14"/>
        <v>5.0357420529411651E-13</v>
      </c>
      <c r="BV118" s="45">
        <f t="shared" si="14"/>
        <v>5.1523585272349677E-13</v>
      </c>
      <c r="BW118" s="45">
        <f t="shared" si="14"/>
        <v>5.2669638406816234E-13</v>
      </c>
      <c r="BX118" s="45">
        <f t="shared" si="14"/>
        <v>5.3792955369107412E-13</v>
      </c>
      <c r="BY118" s="45">
        <f t="shared" si="14"/>
        <v>5.4890777936975815E-13</v>
      </c>
      <c r="BZ118" s="45">
        <f t="shared" ref="BZ118:DH118" si="15">+IF($L$99&gt;BZ114,BZ112,BZ112*$L$99/BZ114)</f>
        <v>5.5960203475125916E-13</v>
      </c>
      <c r="CA118" s="45">
        <f t="shared" si="15"/>
        <v>5.69981728784533E-13</v>
      </c>
      <c r="CB118" s="45">
        <f t="shared" si="15"/>
        <v>5.8001456974649089E-13</v>
      </c>
      <c r="CC118" s="45">
        <f t="shared" si="15"/>
        <v>5.896664115559255E-13</v>
      </c>
      <c r="CD118" s="45">
        <f t="shared" si="15"/>
        <v>5.9890107942287084E-13</v>
      </c>
      <c r="CE118" s="45">
        <f t="shared" si="15"/>
        <v>6.0768017110201687E-13</v>
      </c>
      <c r="CF118" s="45">
        <f t="shared" si="15"/>
        <v>6.1596282921076346E-13</v>
      </c>
      <c r="CG118" s="45">
        <f t="shared" si="15"/>
        <v>6.2370547936139479E-13</v>
      </c>
      <c r="CH118" s="45">
        <f t="shared" si="15"/>
        <v>6.3086152717733119E-13</v>
      </c>
      <c r="CI118" s="45">
        <f t="shared" si="15"/>
        <v>6.3738100600542902E-13</v>
      </c>
      <c r="CJ118" s="45">
        <f t="shared" si="15"/>
        <v>6.4321016472174254E-13</v>
      </c>
      <c r="CK118" s="45">
        <f t="shared" si="15"/>
        <v>6.4829098213214826E-13</v>
      </c>
      <c r="CL118" s="45">
        <f t="shared" si="15"/>
        <v>6.525605913135559E-13</v>
      </c>
      <c r="CM118" s="45">
        <f t="shared" si="15"/>
        <v>6.5595059158452243E-13</v>
      </c>
      <c r="CN118" s="45">
        <f t="shared" si="15"/>
        <v>6.5838621952640798E-13</v>
      </c>
      <c r="CO118" s="45">
        <f t="shared" si="15"/>
        <v>6.5978534130216779E-13</v>
      </c>
      <c r="CP118" s="45">
        <f t="shared" si="15"/>
        <v>6.6005721519084875E-13</v>
      </c>
      <c r="CQ118" s="45">
        <f t="shared" si="15"/>
        <v>6.5910095557257355E-13</v>
      </c>
      <c r="CR118" s="45">
        <f t="shared" si="15"/>
        <v>6.5680360306791035E-13</v>
      </c>
      <c r="CS118" s="45">
        <f t="shared" si="15"/>
        <v>6.5303766717207087E-13</v>
      </c>
      <c r="CT118" s="45">
        <f t="shared" si="15"/>
        <v>6.4765794946413935E-13</v>
      </c>
      <c r="CU118" s="45">
        <f t="shared" si="15"/>
        <v>6.4049736653980566E-13</v>
      </c>
      <c r="CV118" s="45">
        <f t="shared" si="15"/>
        <v>6.3136135059293817E-13</v>
      </c>
      <c r="CW118" s="45">
        <f t="shared" si="15"/>
        <v>6.2002017458718812E-13</v>
      </c>
      <c r="CX118" s="45">
        <f t="shared" si="15"/>
        <v>6.0619815883534788E-13</v>
      </c>
      <c r="CY118" s="45">
        <f t="shared" si="15"/>
        <v>5.8955802568932028E-13</v>
      </c>
      <c r="CZ118" s="45">
        <f t="shared" si="15"/>
        <v>5.6967738882676606E-13</v>
      </c>
      <c r="DA118" s="45">
        <f t="shared" si="15"/>
        <v>5.4601184304244217E-13</v>
      </c>
      <c r="DB118" s="45">
        <f t="shared" si="15"/>
        <v>5.1783378325695594E-13</v>
      </c>
      <c r="DC118" s="45">
        <f t="shared" si="15"/>
        <v>4.841237041033839E-13</v>
      </c>
      <c r="DD118" s="45">
        <f t="shared" si="15"/>
        <v>4.4335841900000594E-13</v>
      </c>
      <c r="DE118" s="45">
        <f t="shared" si="15"/>
        <v>3.9304142257924753E-13</v>
      </c>
      <c r="DF118" s="45">
        <f t="shared" si="15"/>
        <v>3.2843282703034557E-13</v>
      </c>
      <c r="DG118" s="45">
        <f t="shared" si="15"/>
        <v>2.3762302437594259E-13</v>
      </c>
      <c r="DH118" s="45">
        <f t="shared" si="15"/>
        <v>0</v>
      </c>
    </row>
    <row r="119" spans="3:112" x14ac:dyDescent="0.25">
      <c r="C119" s="46"/>
      <c r="D119" s="46"/>
      <c r="K119" s="6"/>
      <c r="L119" s="8"/>
      <c r="M119" s="8"/>
      <c r="N119" s="8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</row>
    <row r="120" spans="3:112" x14ac:dyDescent="0.25">
      <c r="C120" s="46"/>
      <c r="D120" s="46"/>
      <c r="K120" s="6"/>
      <c r="L120" s="8"/>
      <c r="M120" s="8"/>
      <c r="N120" s="8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</row>
    <row r="121" spans="3:112" x14ac:dyDescent="0.25">
      <c r="C121" s="46"/>
      <c r="D121" s="46"/>
      <c r="K121" s="6"/>
      <c r="L121" s="47" t="s">
        <v>56</v>
      </c>
      <c r="M121" s="8"/>
      <c r="N121" s="8"/>
      <c r="Q121" s="40" t="s">
        <v>57</v>
      </c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</row>
    <row r="122" spans="3:112" x14ac:dyDescent="0.25">
      <c r="C122" s="46"/>
      <c r="D122" s="46"/>
      <c r="K122" s="6"/>
      <c r="L122" s="8"/>
      <c r="M122" s="8"/>
      <c r="N122" s="8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</row>
    <row r="123" spans="3:112" ht="15.6" x14ac:dyDescent="0.25">
      <c r="C123" s="46"/>
      <c r="D123" s="46"/>
      <c r="K123" s="42" t="s">
        <v>58</v>
      </c>
      <c r="L123" s="23">
        <f>4*SUM(M110:DH110)</f>
        <v>1.3849053601412393E-10</v>
      </c>
      <c r="M123" s="14" t="s">
        <v>7</v>
      </c>
      <c r="N123" s="8"/>
      <c r="P123" s="42" t="s">
        <v>58</v>
      </c>
      <c r="Q123" s="23">
        <f>4*SUM(M116:DH116)</f>
        <v>1.3849053601412393E-10</v>
      </c>
      <c r="R123" s="14" t="s">
        <v>7</v>
      </c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</row>
    <row r="124" spans="3:112" x14ac:dyDescent="0.25">
      <c r="C124" s="46"/>
      <c r="D124" s="46"/>
      <c r="K124" s="6"/>
      <c r="L124" s="23"/>
      <c r="M124" s="48"/>
      <c r="N124" s="8"/>
      <c r="P124" s="6"/>
      <c r="Q124" s="23"/>
      <c r="R124" s="48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</row>
    <row r="125" spans="3:112" ht="15.6" x14ac:dyDescent="0.25">
      <c r="C125" s="46"/>
      <c r="D125" s="46"/>
      <c r="K125" s="6" t="s">
        <v>59</v>
      </c>
      <c r="L125" s="23">
        <f>4*SUM(M112:DH112)</f>
        <v>1.3386474478322358E-10</v>
      </c>
      <c r="M125" s="14" t="s">
        <v>7</v>
      </c>
      <c r="N125" s="8"/>
      <c r="O125" s="49"/>
      <c r="P125" s="6" t="s">
        <v>59</v>
      </c>
      <c r="Q125" s="23">
        <f>4*SUM(M118:DH118)</f>
        <v>1.3386474478322358E-10</v>
      </c>
      <c r="R125" s="14" t="s">
        <v>7</v>
      </c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</row>
    <row r="126" spans="3:112" x14ac:dyDescent="0.25">
      <c r="C126" s="46"/>
      <c r="D126" s="46"/>
      <c r="K126" s="6"/>
      <c r="L126" s="23"/>
      <c r="M126" s="48"/>
      <c r="N126" s="8"/>
      <c r="P126" s="6"/>
      <c r="Q126" s="23"/>
      <c r="R126" s="48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</row>
    <row r="127" spans="3:112" ht="15.6" x14ac:dyDescent="0.25">
      <c r="C127" s="46"/>
      <c r="D127" s="46"/>
      <c r="K127" s="6" t="s">
        <v>60</v>
      </c>
      <c r="L127" s="23">
        <f>+(L123+L125)/2</f>
        <v>1.3617764039867375E-10</v>
      </c>
      <c r="M127" s="14" t="s">
        <v>7</v>
      </c>
      <c r="N127" s="8"/>
      <c r="P127" s="6" t="s">
        <v>60</v>
      </c>
      <c r="Q127" s="23">
        <f>+(Q123+Q125)/2</f>
        <v>1.3617764039867375E-10</v>
      </c>
      <c r="R127" s="14" t="s">
        <v>7</v>
      </c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</row>
    <row r="128" spans="3:112" x14ac:dyDescent="0.25">
      <c r="C128" s="46"/>
      <c r="D128" s="46"/>
      <c r="K128" s="6"/>
      <c r="L128" s="8"/>
      <c r="M128" s="8"/>
      <c r="N128" s="8"/>
      <c r="P128" s="6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</row>
    <row r="129" spans="3:62" x14ac:dyDescent="0.25">
      <c r="C129" s="46"/>
      <c r="D129" s="46"/>
      <c r="K129" s="6" t="s">
        <v>61</v>
      </c>
      <c r="L129" s="50">
        <f>+(L123-L127)/L123*100</f>
        <v>1.670074852778602</v>
      </c>
      <c r="M129" s="51" t="s">
        <v>10</v>
      </c>
      <c r="N129" s="8"/>
      <c r="P129" s="6" t="s">
        <v>61</v>
      </c>
      <c r="Q129" s="50">
        <f>+(Q123-Q127)/Q123*100</f>
        <v>1.670074852778602</v>
      </c>
      <c r="R129" s="51" t="s">
        <v>10</v>
      </c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</row>
    <row r="130" spans="3:62" x14ac:dyDescent="0.25">
      <c r="C130" s="46"/>
      <c r="D130" s="46"/>
      <c r="K130" s="6"/>
      <c r="L130" s="8"/>
      <c r="M130" s="5"/>
      <c r="N130" s="8"/>
      <c r="P130" s="6"/>
      <c r="Q130" s="50"/>
      <c r="R130" s="5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</row>
    <row r="131" spans="3:62" x14ac:dyDescent="0.25">
      <c r="K131" s="6" t="s">
        <v>62</v>
      </c>
      <c r="L131" s="50">
        <f>+(L127-L125)/L125*100</f>
        <v>1.7277854742080216</v>
      </c>
      <c r="M131" s="51" t="s">
        <v>10</v>
      </c>
      <c r="N131" s="8"/>
      <c r="P131" s="6" t="s">
        <v>62</v>
      </c>
      <c r="Q131" s="50">
        <f>+(Q127-Q125)/Q125*100</f>
        <v>1.7277854742080216</v>
      </c>
      <c r="R131" s="51" t="s">
        <v>10</v>
      </c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</row>
    <row r="132" spans="3:62" x14ac:dyDescent="0.25">
      <c r="K132" s="6"/>
      <c r="L132" s="8"/>
      <c r="M132" s="8"/>
      <c r="N132" s="8"/>
      <c r="Q132" s="50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</row>
    <row r="133" spans="3:62" x14ac:dyDescent="0.25">
      <c r="K133" s="6" t="s">
        <v>9</v>
      </c>
      <c r="L133" s="50">
        <f>+MAX(L129,L131)</f>
        <v>1.7277854742080216</v>
      </c>
      <c r="M133" s="5" t="s">
        <v>10</v>
      </c>
      <c r="N133" s="8"/>
      <c r="P133" s="6" t="s">
        <v>9</v>
      </c>
      <c r="Q133" s="50">
        <f>+MAX(Q129,Q131)</f>
        <v>1.7277854742080216</v>
      </c>
      <c r="R133" s="5" t="s">
        <v>10</v>
      </c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</row>
    <row r="134" spans="3:62" x14ac:dyDescent="0.25">
      <c r="K134" s="6"/>
      <c r="L134" s="8"/>
      <c r="M134" s="8"/>
      <c r="N134" s="8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</row>
    <row r="135" spans="3:62" x14ac:dyDescent="0.25">
      <c r="K135" s="6"/>
      <c r="L135" s="8"/>
      <c r="M135" s="8"/>
      <c r="N135" s="8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</row>
    <row r="136" spans="3:62" ht="15.6" x14ac:dyDescent="0.25">
      <c r="K136" s="42" t="s">
        <v>63</v>
      </c>
      <c r="L136" s="23">
        <f>+L123-L125</f>
        <v>4.6257912309003542E-12</v>
      </c>
      <c r="M136" s="14" t="s">
        <v>7</v>
      </c>
      <c r="N136" s="8"/>
      <c r="P136" s="42" t="s">
        <v>63</v>
      </c>
      <c r="Q136" s="23">
        <f>+Q123-Q125</f>
        <v>4.6257912309003542E-12</v>
      </c>
      <c r="R136" s="14" t="s">
        <v>7</v>
      </c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</row>
    <row r="137" spans="3:62" x14ac:dyDescent="0.25">
      <c r="K137" s="6"/>
      <c r="L137" s="8"/>
      <c r="M137" s="48"/>
      <c r="N137" s="8"/>
      <c r="P137" s="6"/>
      <c r="R137" s="48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</row>
    <row r="138" spans="3:62" ht="15.6" x14ac:dyDescent="0.25">
      <c r="K138" s="6" t="s">
        <v>64</v>
      </c>
      <c r="L138" s="23">
        <f>+L127-L125</f>
        <v>2.3128956154501771E-12</v>
      </c>
      <c r="M138" s="14" t="s">
        <v>7</v>
      </c>
      <c r="N138" s="8"/>
      <c r="P138" s="6" t="s">
        <v>64</v>
      </c>
      <c r="Q138" s="23">
        <f>+Q127-Q125</f>
        <v>2.3128956154501771E-12</v>
      </c>
      <c r="R138" s="14" t="s">
        <v>7</v>
      </c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</row>
    <row r="139" spans="3:62" x14ac:dyDescent="0.25">
      <c r="K139" s="6"/>
      <c r="L139" s="8"/>
      <c r="M139" s="8"/>
      <c r="N139" s="8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</row>
    <row r="140" spans="3:62" x14ac:dyDescent="0.25">
      <c r="K140" s="6"/>
      <c r="L140" s="8"/>
      <c r="M140" s="8"/>
      <c r="N140" s="8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</row>
    <row r="141" spans="3:62" x14ac:dyDescent="0.25">
      <c r="K141" s="6" t="s">
        <v>65</v>
      </c>
      <c r="L141" s="7">
        <f>+Q127/L127</f>
        <v>1</v>
      </c>
      <c r="M141" t="s">
        <v>22</v>
      </c>
      <c r="N141" s="8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</row>
    <row r="142" spans="3:62" x14ac:dyDescent="0.25">
      <c r="K142" s="6"/>
      <c r="L142" s="8"/>
      <c r="M142" s="8"/>
      <c r="N142" s="8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</row>
    <row r="143" spans="3:62" x14ac:dyDescent="0.25">
      <c r="K143" s="6" t="s">
        <v>66</v>
      </c>
      <c r="L143" s="50">
        <f>MAX(L133,Q133)</f>
        <v>1.7277854742080216</v>
      </c>
      <c r="M143" s="5" t="s">
        <v>10</v>
      </c>
      <c r="N143" s="8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</row>
    <row r="144" spans="3:62" x14ac:dyDescent="0.25">
      <c r="K144" s="6"/>
      <c r="L144" s="8"/>
      <c r="M144" s="8"/>
      <c r="N144" s="8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</row>
    <row r="145" spans="11:62" x14ac:dyDescent="0.25">
      <c r="K145" s="6"/>
      <c r="L145" s="8"/>
      <c r="M145" s="8"/>
      <c r="N145" s="8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</row>
    <row r="146" spans="11:62" x14ac:dyDescent="0.25">
      <c r="K146" s="6"/>
      <c r="L146" s="8"/>
      <c r="M146" s="8"/>
      <c r="N146" s="8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</row>
    <row r="147" spans="11:62" x14ac:dyDescent="0.25">
      <c r="K147" s="6"/>
      <c r="L147" s="8"/>
      <c r="M147" s="8"/>
      <c r="N147" s="8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</row>
    <row r="148" spans="11:62" x14ac:dyDescent="0.25">
      <c r="K148" s="6"/>
      <c r="L148" s="8"/>
      <c r="M148" s="8"/>
      <c r="N148" s="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</row>
    <row r="149" spans="11:62" x14ac:dyDescent="0.25">
      <c r="K149" s="6"/>
      <c r="L149" s="8"/>
      <c r="M149" s="8"/>
      <c r="N149" s="8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</row>
    <row r="150" spans="11:62" x14ac:dyDescent="0.25">
      <c r="K150" s="6"/>
      <c r="L150" s="8"/>
      <c r="M150" s="8"/>
      <c r="N150" s="8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</row>
    <row r="151" spans="11:62" x14ac:dyDescent="0.25">
      <c r="K151" s="6"/>
      <c r="L151" s="8"/>
      <c r="M151" s="8"/>
      <c r="N151" s="8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</row>
    <row r="152" spans="11:62" x14ac:dyDescent="0.25">
      <c r="K152" s="6"/>
      <c r="L152" s="8"/>
      <c r="M152" s="8"/>
      <c r="N152" s="8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</row>
    <row r="153" spans="11:62" x14ac:dyDescent="0.25">
      <c r="K153" s="6"/>
      <c r="L153" s="8"/>
      <c r="M153" s="8"/>
      <c r="N153" s="8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</row>
    <row r="154" spans="11:62" x14ac:dyDescent="0.25">
      <c r="K154" s="6"/>
      <c r="L154" s="8"/>
      <c r="M154" s="8"/>
      <c r="N154" s="8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</row>
    <row r="155" spans="11:62" x14ac:dyDescent="0.25">
      <c r="K155" s="6"/>
      <c r="L155" s="8"/>
      <c r="M155" s="8"/>
      <c r="N155" s="8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</row>
    <row r="156" spans="11:62" x14ac:dyDescent="0.25">
      <c r="K156" s="6"/>
      <c r="L156" s="8"/>
      <c r="M156" s="8"/>
      <c r="N156" s="8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</row>
    <row r="157" spans="11:62" x14ac:dyDescent="0.25">
      <c r="K157" s="6"/>
      <c r="L157" s="8"/>
      <c r="M157" s="8"/>
      <c r="N157" s="8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</row>
    <row r="158" spans="11:62" x14ac:dyDescent="0.25">
      <c r="K158" s="6"/>
      <c r="L158" s="8"/>
      <c r="M158" s="8"/>
      <c r="N158" s="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</row>
    <row r="159" spans="11:62" x14ac:dyDescent="0.25">
      <c r="K159" s="6"/>
      <c r="L159" s="8"/>
      <c r="M159" s="8"/>
      <c r="N159" s="8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</row>
    <row r="160" spans="11:62" x14ac:dyDescent="0.25">
      <c r="K160" s="6"/>
      <c r="L160" s="8"/>
      <c r="M160" s="8"/>
      <c r="N160" s="8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</row>
    <row r="161" spans="11:62" x14ac:dyDescent="0.25">
      <c r="K161" s="6"/>
      <c r="L161" s="8"/>
      <c r="M161" s="8"/>
      <c r="N161" s="8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</row>
    <row r="162" spans="11:62" x14ac:dyDescent="0.25">
      <c r="K162" s="6"/>
      <c r="L162" s="8"/>
      <c r="M162" s="8"/>
      <c r="N162" s="8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1:62" x14ac:dyDescent="0.25">
      <c r="K163" s="6"/>
      <c r="L163" s="8"/>
      <c r="M163" s="8"/>
      <c r="N163" s="8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1:62" x14ac:dyDescent="0.25">
      <c r="K164" s="6"/>
      <c r="L164" s="8"/>
      <c r="M164" s="8"/>
      <c r="N164" s="8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1:62" x14ac:dyDescent="0.25">
      <c r="K165" s="6"/>
      <c r="L165" s="8"/>
      <c r="M165" s="8"/>
      <c r="N165" s="8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1:62" x14ac:dyDescent="0.25">
      <c r="K166" s="6"/>
      <c r="L166" s="8"/>
      <c r="M166" s="8"/>
      <c r="N166" s="8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1:62" x14ac:dyDescent="0.25">
      <c r="K167" s="6"/>
      <c r="L167" s="8"/>
      <c r="M167" s="8"/>
      <c r="N167" s="8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1:62" x14ac:dyDescent="0.25">
      <c r="K168" s="6"/>
      <c r="L168" s="8"/>
      <c r="M168" s="8"/>
      <c r="N168" s="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1:62" x14ac:dyDescent="0.25">
      <c r="K169" s="6"/>
      <c r="L169" s="8"/>
      <c r="M169" s="8"/>
      <c r="N169" s="8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1:62" x14ac:dyDescent="0.25">
      <c r="K170" s="6"/>
      <c r="L170" s="8"/>
      <c r="M170" s="8"/>
      <c r="N170" s="8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1:62" x14ac:dyDescent="0.25">
      <c r="K171" s="6"/>
      <c r="L171" s="8"/>
      <c r="M171" s="8"/>
      <c r="N171" s="8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</sheetData>
  <sheetProtection password="C7E7" sheet="1" objects="1" scenarios="1"/>
  <mergeCells count="6">
    <mergeCell ref="B75:N75"/>
    <mergeCell ref="D2:H2"/>
    <mergeCell ref="C4:I4"/>
    <mergeCell ref="B26:D26"/>
    <mergeCell ref="H26:J26"/>
    <mergeCell ref="B43:J43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S40"/>
  <sheetViews>
    <sheetView tabSelected="1" topLeftCell="A7" zoomScaleNormal="100" workbookViewId="0">
      <selection activeCell="O27" sqref="O27"/>
    </sheetView>
  </sheetViews>
  <sheetFormatPr defaultColWidth="9.109375" defaultRowHeight="13.2" x14ac:dyDescent="0.25"/>
  <cols>
    <col min="1" max="3" width="9.109375" style="56"/>
    <col min="4" max="4" width="13.33203125" style="56" bestFit="1" customWidth="1"/>
    <col min="5" max="11" width="10.6640625" style="56" customWidth="1"/>
    <col min="12" max="13" width="9.109375" style="56"/>
    <col min="14" max="14" width="13.33203125" style="56" bestFit="1" customWidth="1"/>
    <col min="15" max="19" width="10.6640625" style="56" customWidth="1"/>
    <col min="20" max="16384" width="9.109375" style="56"/>
  </cols>
  <sheetData>
    <row r="9" spans="4:6" x14ac:dyDescent="0.25">
      <c r="D9" s="53" t="s">
        <v>67</v>
      </c>
      <c r="E9" s="54">
        <v>36154</v>
      </c>
      <c r="F9" s="55" t="s">
        <v>68</v>
      </c>
    </row>
    <row r="10" spans="4:6" ht="15.6" x14ac:dyDescent="0.25">
      <c r="D10" s="53" t="s">
        <v>69</v>
      </c>
      <c r="E10" s="54">
        <v>578.5</v>
      </c>
      <c r="F10" s="55" t="s">
        <v>70</v>
      </c>
    </row>
    <row r="11" spans="4:6" x14ac:dyDescent="0.25">
      <c r="D11" s="57"/>
      <c r="E11" s="54"/>
      <c r="F11" s="58"/>
    </row>
    <row r="12" spans="4:6" x14ac:dyDescent="0.25">
      <c r="D12" s="53" t="s">
        <v>71</v>
      </c>
      <c r="E12" s="59">
        <v>3.6</v>
      </c>
      <c r="F12" s="55" t="s">
        <v>5</v>
      </c>
    </row>
    <row r="13" spans="4:6" x14ac:dyDescent="0.25">
      <c r="D13" s="53" t="s">
        <v>72</v>
      </c>
      <c r="E13" s="59">
        <v>10.4</v>
      </c>
      <c r="F13" s="55" t="s">
        <v>5</v>
      </c>
    </row>
    <row r="15" spans="4:6" x14ac:dyDescent="0.25">
      <c r="D15" s="77" t="s">
        <v>103</v>
      </c>
    </row>
    <row r="16" spans="4:6" x14ac:dyDescent="0.25">
      <c r="D16" s="53" t="s">
        <v>71</v>
      </c>
      <c r="E16" s="59">
        <v>0.01</v>
      </c>
      <c r="F16" s="55" t="s">
        <v>5</v>
      </c>
    </row>
    <row r="17" spans="4:19" x14ac:dyDescent="0.25">
      <c r="D17" s="53" t="s">
        <v>72</v>
      </c>
      <c r="E17" s="59">
        <v>0.01</v>
      </c>
      <c r="F17" s="55" t="s">
        <v>5</v>
      </c>
    </row>
    <row r="19" spans="4:19" ht="66" x14ac:dyDescent="0.25">
      <c r="E19" s="60" t="s">
        <v>73</v>
      </c>
      <c r="F19" s="60" t="s">
        <v>74</v>
      </c>
      <c r="G19" s="60" t="s">
        <v>75</v>
      </c>
      <c r="H19" s="60" t="s">
        <v>76</v>
      </c>
      <c r="I19" s="60" t="s">
        <v>77</v>
      </c>
      <c r="J19" s="61" t="s">
        <v>78</v>
      </c>
      <c r="K19" s="61" t="s">
        <v>79</v>
      </c>
      <c r="L19" s="62"/>
      <c r="N19" s="63"/>
      <c r="O19" s="64" t="s">
        <v>80</v>
      </c>
      <c r="P19" s="64" t="s">
        <v>81</v>
      </c>
      <c r="Q19" s="64" t="s">
        <v>82</v>
      </c>
      <c r="R19" s="64" t="s">
        <v>83</v>
      </c>
      <c r="S19" s="64" t="s">
        <v>84</v>
      </c>
    </row>
    <row r="20" spans="4:19" x14ac:dyDescent="0.25">
      <c r="E20" s="65">
        <f>E12</f>
        <v>3.6</v>
      </c>
      <c r="F20" s="66">
        <f>E13</f>
        <v>10.4</v>
      </c>
      <c r="G20" s="67" t="s">
        <v>85</v>
      </c>
      <c r="H20" s="76">
        <v>1.78</v>
      </c>
      <c r="I20" s="66">
        <f t="shared" ref="I20:I23" si="0">(H20/E20)*100</f>
        <v>49.444444444444443</v>
      </c>
      <c r="J20" s="65">
        <f>HHHLL!I34</f>
        <v>58.186242057200076</v>
      </c>
      <c r="K20" s="65">
        <f>HHHLL!I28</f>
        <v>118.07361920895283</v>
      </c>
      <c r="N20" s="69" t="s">
        <v>86</v>
      </c>
      <c r="O20" s="65">
        <f>J20-J23</f>
        <v>33.751985307830928</v>
      </c>
      <c r="P20" s="68">
        <v>120</v>
      </c>
      <c r="Q20" s="70">
        <f>(O20/O27)*60</f>
        <v>120</v>
      </c>
      <c r="R20" s="67" t="s">
        <v>22</v>
      </c>
      <c r="S20" s="71" t="s">
        <v>22</v>
      </c>
    </row>
    <row r="21" spans="4:19" x14ac:dyDescent="0.25">
      <c r="E21" s="65">
        <f>E12</f>
        <v>3.6</v>
      </c>
      <c r="F21" s="66">
        <f>E13</f>
        <v>10.4</v>
      </c>
      <c r="G21" s="67" t="s">
        <v>87</v>
      </c>
      <c r="H21" s="76">
        <v>1.25</v>
      </c>
      <c r="I21" s="66">
        <f t="shared" si="0"/>
        <v>34.722222222222221</v>
      </c>
      <c r="J21" s="65">
        <f>HHLL!I34</f>
        <v>36.057834935163875</v>
      </c>
      <c r="K21" s="65">
        <f>HHLL!I28</f>
        <v>118.07361920895283</v>
      </c>
      <c r="N21" s="69" t="s">
        <v>88</v>
      </c>
      <c r="O21" s="65">
        <f>J20-J21</f>
        <v>22.128407122036201</v>
      </c>
      <c r="P21" s="67" t="s">
        <v>22</v>
      </c>
      <c r="Q21" s="72" t="s">
        <v>22</v>
      </c>
      <c r="R21" s="68">
        <v>20</v>
      </c>
      <c r="S21" s="70">
        <f>O21*60/O28</f>
        <v>21.244592886150262</v>
      </c>
    </row>
    <row r="22" spans="4:19" x14ac:dyDescent="0.25">
      <c r="E22" s="65">
        <f>E12</f>
        <v>3.6</v>
      </c>
      <c r="F22" s="66">
        <f>E13</f>
        <v>10.4</v>
      </c>
      <c r="G22" s="67" t="s">
        <v>89</v>
      </c>
      <c r="H22" s="76">
        <v>1.2</v>
      </c>
      <c r="I22" s="66">
        <f t="shared" si="0"/>
        <v>33.333333333333329</v>
      </c>
      <c r="J22" s="65">
        <f>HLL!I34</f>
        <v>34.055503682917546</v>
      </c>
      <c r="K22" s="65">
        <f>HLL!I28</f>
        <v>118.07361920895283</v>
      </c>
      <c r="N22" s="69" t="s">
        <v>90</v>
      </c>
      <c r="O22" s="65">
        <f>J21-J22</f>
        <v>2.0023312522463286</v>
      </c>
      <c r="P22" s="68">
        <v>5</v>
      </c>
      <c r="Q22" s="70">
        <f>60*O22/O27</f>
        <v>7.1189812414919249</v>
      </c>
      <c r="R22" s="67" t="s">
        <v>22</v>
      </c>
      <c r="S22" s="71" t="s">
        <v>22</v>
      </c>
    </row>
    <row r="23" spans="4:19" x14ac:dyDescent="0.25">
      <c r="E23" s="65">
        <f>E12</f>
        <v>3.6</v>
      </c>
      <c r="F23" s="66">
        <f>E13</f>
        <v>10.4</v>
      </c>
      <c r="G23" s="67" t="s">
        <v>91</v>
      </c>
      <c r="H23" s="76">
        <v>0.95</v>
      </c>
      <c r="I23" s="66">
        <f t="shared" si="0"/>
        <v>26.388888888888889</v>
      </c>
      <c r="J23" s="65">
        <f>LLL!I34</f>
        <v>24.434256749369148</v>
      </c>
      <c r="K23" s="65">
        <f>LLL!I28</f>
        <v>118.07361920895283</v>
      </c>
      <c r="N23" s="69" t="s">
        <v>92</v>
      </c>
      <c r="O23" s="65">
        <f>J22-J23</f>
        <v>9.6212469335483988</v>
      </c>
      <c r="P23" s="68">
        <v>30</v>
      </c>
      <c r="Q23" s="70">
        <f>60*O23/O27</f>
        <v>34.206865803474273</v>
      </c>
      <c r="R23" s="67" t="s">
        <v>22</v>
      </c>
      <c r="S23" s="71" t="s">
        <v>22</v>
      </c>
    </row>
    <row r="24" spans="4:19" x14ac:dyDescent="0.25">
      <c r="E24" s="65">
        <f>E12</f>
        <v>3.6</v>
      </c>
      <c r="F24" s="66">
        <f>E13</f>
        <v>10.4</v>
      </c>
      <c r="G24" s="67" t="s">
        <v>93</v>
      </c>
      <c r="H24" s="76">
        <v>0.7</v>
      </c>
      <c r="I24" s="66">
        <f>(H24/E24)*100</f>
        <v>19.444444444444443</v>
      </c>
      <c r="J24" s="65">
        <f>LLLL!I34</f>
        <v>15.682018893483267</v>
      </c>
      <c r="K24" s="65">
        <f>LLLL!I28</f>
        <v>118.07361920895283</v>
      </c>
      <c r="N24" s="69" t="s">
        <v>94</v>
      </c>
      <c r="O24" s="65">
        <f>J23-J24</f>
        <v>8.7522378558858804</v>
      </c>
      <c r="P24" s="67" t="s">
        <v>22</v>
      </c>
      <c r="Q24" s="70">
        <f>60*O24/O27</f>
        <v>31.117237493660227</v>
      </c>
      <c r="R24" s="67" t="s">
        <v>22</v>
      </c>
      <c r="S24" s="71" t="s">
        <v>22</v>
      </c>
    </row>
    <row r="27" spans="4:19" ht="15.6" x14ac:dyDescent="0.25">
      <c r="N27" s="73" t="s">
        <v>95</v>
      </c>
      <c r="O27" s="74">
        <f>O20/2</f>
        <v>16.875992653915464</v>
      </c>
      <c r="P27" s="73" t="s">
        <v>96</v>
      </c>
      <c r="Q27" s="75">
        <f>O27*E10</f>
        <v>9762.7617502900957</v>
      </c>
      <c r="R27" s="73" t="s">
        <v>68</v>
      </c>
    </row>
    <row r="28" spans="4:19" ht="15.6" x14ac:dyDescent="0.25">
      <c r="D28" s="73" t="s">
        <v>97</v>
      </c>
      <c r="E28" s="73"/>
      <c r="N28" s="73" t="s">
        <v>98</v>
      </c>
      <c r="O28" s="74">
        <f>E9/E10</f>
        <v>62.496110630942091</v>
      </c>
      <c r="P28" s="73" t="s">
        <v>96</v>
      </c>
    </row>
    <row r="29" spans="4:19" x14ac:dyDescent="0.25">
      <c r="D29" s="73" t="s">
        <v>86</v>
      </c>
      <c r="E29" s="73" t="s">
        <v>99</v>
      </c>
    </row>
    <row r="30" spans="4:19" x14ac:dyDescent="0.25">
      <c r="D30" s="73" t="s">
        <v>88</v>
      </c>
      <c r="E30" s="73" t="s">
        <v>100</v>
      </c>
    </row>
    <row r="31" spans="4:19" x14ac:dyDescent="0.25">
      <c r="D31" s="73" t="s">
        <v>90</v>
      </c>
      <c r="E31" s="73" t="s">
        <v>101</v>
      </c>
    </row>
    <row r="32" spans="4:19" x14ac:dyDescent="0.25">
      <c r="D32" s="73" t="s">
        <v>92</v>
      </c>
      <c r="E32" s="73" t="s">
        <v>102</v>
      </c>
    </row>
    <row r="33" spans="4:5" x14ac:dyDescent="0.25">
      <c r="D33" s="73" t="s">
        <v>94</v>
      </c>
      <c r="E33" s="73" t="s">
        <v>101</v>
      </c>
    </row>
    <row r="36" spans="4:5" x14ac:dyDescent="0.25">
      <c r="E36" s="73"/>
    </row>
    <row r="37" spans="4:5" x14ac:dyDescent="0.25">
      <c r="E37" s="73"/>
    </row>
    <row r="38" spans="4:5" x14ac:dyDescent="0.25">
      <c r="D38" s="56" t="s">
        <v>103</v>
      </c>
      <c r="E38" s="73"/>
    </row>
    <row r="39" spans="4:5" x14ac:dyDescent="0.25">
      <c r="E39" s="73"/>
    </row>
    <row r="40" spans="4:5" x14ac:dyDescent="0.25">
      <c r="E40" s="7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52-V-930</vt:lpstr>
      <vt:lpstr>HHHLL</vt:lpstr>
      <vt:lpstr>HHLL</vt:lpstr>
      <vt:lpstr>HLL</vt:lpstr>
      <vt:lpstr>LLL</vt:lpstr>
      <vt:lpstr>LLLL</vt:lpstr>
      <vt:lpstr>calculation</vt:lpstr>
      <vt:lpstr>'52-V-930'!Print_Area</vt:lpstr>
      <vt:lpstr>HHHLL!Print_Area</vt:lpstr>
      <vt:lpstr>HHLL!Print_Area</vt:lpstr>
      <vt:lpstr>HLL!Print_Area</vt:lpstr>
      <vt:lpstr>LLL!Print_Area</vt:lpstr>
      <vt:lpstr>LLLL!Print_Area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Lala Imamverdiyeva</dc:creator>
  <cp:lastModifiedBy>Ali</cp:lastModifiedBy>
  <cp:lastPrinted>2018-05-02T13:16:10Z</cp:lastPrinted>
  <dcterms:created xsi:type="dcterms:W3CDTF">2016-06-21T11:59:42Z</dcterms:created>
  <dcterms:modified xsi:type="dcterms:W3CDTF">2021-05-21T08:24:08Z</dcterms:modified>
</cp:coreProperties>
</file>