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D35E6FE0-438E-42AF-8DF8-082C3A5D67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SV" sheetId="1" r:id="rId1"/>
    <sheet name="PSV-LIQUI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C43" i="2" l="1"/>
  <c r="CC42" i="2"/>
  <c r="CC16" i="2"/>
  <c r="CC15" i="2"/>
  <c r="CC18" i="2" s="1"/>
  <c r="CE11" i="2"/>
  <c r="CE10" i="2"/>
  <c r="CE9" i="2"/>
  <c r="BW43" i="2"/>
  <c r="BQ43" i="2"/>
  <c r="BQ41" i="2" s="1"/>
  <c r="BQ8" i="2" s="1"/>
  <c r="BK8" i="2"/>
  <c r="BK43" i="2"/>
  <c r="BK41" i="2" s="1"/>
  <c r="BW41" i="2"/>
  <c r="BW8" i="2" s="1"/>
  <c r="BW42" i="2"/>
  <c r="BW18" i="2"/>
  <c r="BW16" i="2"/>
  <c r="BW15" i="2"/>
  <c r="BY11" i="2"/>
  <c r="BY10" i="2"/>
  <c r="BY9" i="2"/>
  <c r="BQ42" i="2"/>
  <c r="BQ16" i="2"/>
  <c r="BQ15" i="2"/>
  <c r="BQ18" i="2" s="1"/>
  <c r="BS11" i="2"/>
  <c r="BS10" i="2"/>
  <c r="BS9" i="2"/>
  <c r="BK42" i="2"/>
  <c r="BK16" i="2"/>
  <c r="BK15" i="2"/>
  <c r="BK18" i="2" s="1"/>
  <c r="BM11" i="2"/>
  <c r="BM10" i="2"/>
  <c r="BM9" i="2"/>
  <c r="BE43" i="2"/>
  <c r="BE42" i="2"/>
  <c r="BE41" i="2" s="1"/>
  <c r="BE8" i="2" s="1"/>
  <c r="BE16" i="2"/>
  <c r="BE15" i="2"/>
  <c r="BE18" i="2" s="1"/>
  <c r="BG11" i="2"/>
  <c r="BG10" i="2"/>
  <c r="BG9" i="2"/>
  <c r="AY43" i="2"/>
  <c r="AS43" i="2"/>
  <c r="AY42" i="2"/>
  <c r="AY41" i="2"/>
  <c r="AY8" i="2" s="1"/>
  <c r="AY16" i="2"/>
  <c r="AY15" i="2"/>
  <c r="AY18" i="2" s="1"/>
  <c r="BA11" i="2"/>
  <c r="BA10" i="2"/>
  <c r="BA9" i="2"/>
  <c r="AS42" i="2"/>
  <c r="AS16" i="2"/>
  <c r="AS15" i="2"/>
  <c r="AS18" i="2" s="1"/>
  <c r="AU11" i="2"/>
  <c r="AU10" i="2"/>
  <c r="AU9" i="2"/>
  <c r="I8" i="2"/>
  <c r="O8" i="2"/>
  <c r="U8" i="2"/>
  <c r="AA8" i="2"/>
  <c r="AG8" i="2"/>
  <c r="AM8" i="2"/>
  <c r="AM43" i="2"/>
  <c r="AM42" i="2"/>
  <c r="AM41" i="2" s="1"/>
  <c r="AM16" i="2"/>
  <c r="AM15" i="2"/>
  <c r="AM18" i="2" s="1"/>
  <c r="AO11" i="2"/>
  <c r="AO10" i="2"/>
  <c r="AO9" i="2"/>
  <c r="AG43" i="2"/>
  <c r="AG42" i="2"/>
  <c r="AG41" i="2"/>
  <c r="AG16" i="2"/>
  <c r="AG15" i="2"/>
  <c r="AG18" i="2" s="1"/>
  <c r="AI11" i="2"/>
  <c r="AI10" i="2"/>
  <c r="AI9" i="2"/>
  <c r="AA43" i="2"/>
  <c r="AA42" i="2"/>
  <c r="AA41" i="2"/>
  <c r="AA18" i="2"/>
  <c r="AA16" i="2"/>
  <c r="AA15" i="2"/>
  <c r="AC11" i="2"/>
  <c r="AC10" i="2"/>
  <c r="AC9" i="2"/>
  <c r="AA34" i="2"/>
  <c r="AA35" i="2" s="1"/>
  <c r="U43" i="2"/>
  <c r="U42" i="2"/>
  <c r="U41" i="2" s="1"/>
  <c r="U16" i="2"/>
  <c r="U15" i="2"/>
  <c r="U18" i="2" s="1"/>
  <c r="W11" i="2"/>
  <c r="W10" i="2"/>
  <c r="W9" i="2"/>
  <c r="O43" i="2"/>
  <c r="O42" i="2"/>
  <c r="O41" i="2"/>
  <c r="O16" i="2"/>
  <c r="O15" i="2"/>
  <c r="O18" i="2" s="1"/>
  <c r="Q11" i="2"/>
  <c r="Q10" i="2"/>
  <c r="Q9" i="2"/>
  <c r="I18" i="2"/>
  <c r="I43" i="2"/>
  <c r="I41" i="2" s="1"/>
  <c r="I42" i="2"/>
  <c r="I16" i="2"/>
  <c r="I15" i="2"/>
  <c r="K11" i="2"/>
  <c r="K10" i="2"/>
  <c r="K9" i="2"/>
  <c r="C42" i="2"/>
  <c r="C41" i="2"/>
  <c r="C8" i="2" s="1"/>
  <c r="C34" i="2" s="1"/>
  <c r="C35" i="2" s="1"/>
  <c r="C16" i="2"/>
  <c r="C15" i="2"/>
  <c r="C18" i="2" s="1"/>
  <c r="E11" i="2"/>
  <c r="E10" i="2"/>
  <c r="E9" i="2"/>
  <c r="CC41" i="2" l="1"/>
  <c r="CC8" i="2" s="1"/>
  <c r="CC34" i="2"/>
  <c r="CC35" i="2" s="1"/>
  <c r="CC25" i="2"/>
  <c r="CC26" i="2" s="1"/>
  <c r="BW34" i="2"/>
  <c r="BW35" i="2" s="1"/>
  <c r="BW25" i="2"/>
  <c r="BW26" i="2" s="1"/>
  <c r="BQ25" i="2"/>
  <c r="BQ26" i="2" s="1"/>
  <c r="BQ34" i="2"/>
  <c r="BQ35" i="2" s="1"/>
  <c r="BK34" i="2"/>
  <c r="BK35" i="2" s="1"/>
  <c r="BK37" i="2" s="1"/>
  <c r="BK25" i="2"/>
  <c r="BK26" i="2" s="1"/>
  <c r="BE25" i="2"/>
  <c r="BE26" i="2" s="1"/>
  <c r="BE34" i="2"/>
  <c r="BE35" i="2" s="1"/>
  <c r="AS41" i="2"/>
  <c r="AS8" i="2" s="1"/>
  <c r="AS34" i="2" s="1"/>
  <c r="AS35" i="2" s="1"/>
  <c r="AY25" i="2"/>
  <c r="AY26" i="2" s="1"/>
  <c r="AY34" i="2"/>
  <c r="AY35" i="2" s="1"/>
  <c r="AS25" i="2"/>
  <c r="AS26" i="2" s="1"/>
  <c r="AM25" i="2"/>
  <c r="AM26" i="2" s="1"/>
  <c r="AM34" i="2"/>
  <c r="AM35" i="2" s="1"/>
  <c r="AG34" i="2"/>
  <c r="AG35" i="2" s="1"/>
  <c r="AG25" i="2"/>
  <c r="AG26" i="2" s="1"/>
  <c r="AA25" i="2"/>
  <c r="AA26" i="2" s="1"/>
  <c r="U34" i="2"/>
  <c r="U35" i="2" s="1"/>
  <c r="U25" i="2"/>
  <c r="U26" i="2" s="1"/>
  <c r="O34" i="2"/>
  <c r="O35" i="2" s="1"/>
  <c r="O25" i="2"/>
  <c r="O26" i="2" s="1"/>
  <c r="I34" i="2"/>
  <c r="I35" i="2" s="1"/>
  <c r="I25" i="2"/>
  <c r="I26" i="2" s="1"/>
  <c r="C25" i="2"/>
  <c r="C26" i="2" s="1"/>
  <c r="C30" i="2" s="1"/>
  <c r="C32" i="2"/>
  <c r="CC32" i="2" l="1"/>
  <c r="CC30" i="2"/>
  <c r="CC37" i="2"/>
  <c r="CC38" i="2" s="1"/>
  <c r="BW32" i="2"/>
  <c r="BW30" i="2"/>
  <c r="BW37" i="2"/>
  <c r="BW38" i="2" s="1"/>
  <c r="BQ37" i="2"/>
  <c r="BQ38" i="2" s="1"/>
  <c r="BQ32" i="2"/>
  <c r="BQ30" i="2"/>
  <c r="BK32" i="2"/>
  <c r="BK38" i="2"/>
  <c r="BK30" i="2"/>
  <c r="BE30" i="2"/>
  <c r="BE37" i="2"/>
  <c r="BE38" i="2" s="1"/>
  <c r="BE32" i="2"/>
  <c r="AY37" i="2"/>
  <c r="AY38" i="2" s="1"/>
  <c r="AY32" i="2"/>
  <c r="AY30" i="2"/>
  <c r="AS32" i="2"/>
  <c r="AS30" i="2"/>
  <c r="AS37" i="2"/>
  <c r="AS38" i="2" s="1"/>
  <c r="AM30" i="2"/>
  <c r="AM32" i="2"/>
  <c r="AM37" i="2"/>
  <c r="AM38" i="2" s="1"/>
  <c r="AG32" i="2"/>
  <c r="AG30" i="2"/>
  <c r="AG37" i="2"/>
  <c r="AG38" i="2" s="1"/>
  <c r="AA30" i="2"/>
  <c r="AA32" i="2"/>
  <c r="AA37" i="2"/>
  <c r="AA38" i="2" s="1"/>
  <c r="U32" i="2"/>
  <c r="U30" i="2"/>
  <c r="U37" i="2"/>
  <c r="U38" i="2" s="1"/>
  <c r="O32" i="2"/>
  <c r="O30" i="2"/>
  <c r="O37" i="2"/>
  <c r="O38" i="2" s="1"/>
  <c r="I32" i="2"/>
  <c r="I30" i="2"/>
  <c r="I37" i="2"/>
  <c r="I38" i="2" s="1"/>
  <c r="C37" i="2"/>
  <c r="C38" i="2" s="1"/>
</calcChain>
</file>

<file path=xl/sharedStrings.xml><?xml version="1.0" encoding="utf-8"?>
<sst xmlns="http://schemas.openxmlformats.org/spreadsheetml/2006/main" count="1330" uniqueCount="339">
  <si>
    <t>PSV TAG</t>
  </si>
  <si>
    <t>SET PRESSURE</t>
  </si>
  <si>
    <t>OVERPRESSURE</t>
  </si>
  <si>
    <t>LOAD</t>
  </si>
  <si>
    <t>PIPING DESIGN PRESSURE</t>
  </si>
  <si>
    <t>PSV-1015</t>
  </si>
  <si>
    <t>60 BARG</t>
  </si>
  <si>
    <t>SUPERIMPOSED</t>
  </si>
  <si>
    <t>BUILD-UP BACK PRESUSSRE</t>
  </si>
  <si>
    <t>1.5 BARG</t>
  </si>
  <si>
    <t>TYPE</t>
  </si>
  <si>
    <t>CONVENTIONAL</t>
  </si>
  <si>
    <t>NUMBER OF PSV</t>
  </si>
  <si>
    <t>PARAMETERS</t>
  </si>
  <si>
    <t>A153.9MM/AW0.8/F0.58/H3.9/T40</t>
  </si>
  <si>
    <t>DESIGNATION</t>
  </si>
  <si>
    <t>1-E-2</t>
  </si>
  <si>
    <t>PSV-1008/1009</t>
  </si>
  <si>
    <t>1 ACTIVE + 1 SPARE</t>
  </si>
  <si>
    <t>55 BARG</t>
  </si>
  <si>
    <t>PSV-1013/1014</t>
  </si>
  <si>
    <t>7 BARG</t>
  </si>
  <si>
    <t>A8741.7MM/AW0.8/F0.58/H33.8/T35</t>
  </si>
  <si>
    <t>BELLOWS</t>
  </si>
  <si>
    <t>PSV-1031</t>
  </si>
  <si>
    <t>A254.2MM/AW0.8/F0.58/H5/T380</t>
  </si>
  <si>
    <t>6-Q-8</t>
  </si>
  <si>
    <t>1.5-F-2</t>
  </si>
  <si>
    <t>PSV-1038</t>
  </si>
  <si>
    <t>PSV-1043</t>
  </si>
  <si>
    <t>A153.9MM/AW0.8/F0.58/H3.9/T375</t>
  </si>
  <si>
    <t>SENARIO/ LOCATION</t>
  </si>
  <si>
    <t>AFTER PV-1006</t>
  </si>
  <si>
    <t>AFTER PV-1011</t>
  </si>
  <si>
    <t>R-1001 INLET</t>
  </si>
  <si>
    <t>R-1002 INLET</t>
  </si>
  <si>
    <t>R-1002/2 INLET</t>
  </si>
  <si>
    <t>D-1001 OUTLET</t>
  </si>
  <si>
    <t>PSV-6053</t>
  </si>
  <si>
    <t>ON D-6001</t>
  </si>
  <si>
    <t>A153.9MM/AW0.8/F0.58/H3.9/T226</t>
  </si>
  <si>
    <t>29 BARG</t>
  </si>
  <si>
    <t>2 ACTIVE</t>
  </si>
  <si>
    <t>E 2021-3 OUTLET</t>
  </si>
  <si>
    <t>A8741.7MM/AW0.8/F0.58/H33.8/T360</t>
  </si>
  <si>
    <t>PSV-2356/2357/2358/2359</t>
  </si>
  <si>
    <t>30.4 BARG</t>
  </si>
  <si>
    <t>PSV-2354/2355/2360</t>
  </si>
  <si>
    <t>2 ACTIVE + 1 SPARE</t>
  </si>
  <si>
    <t>4 ACTIVE</t>
  </si>
  <si>
    <t>PSV-3163</t>
  </si>
  <si>
    <t>99 BARG</t>
  </si>
  <si>
    <t>ON D-3001</t>
  </si>
  <si>
    <t>1.5-G-3</t>
  </si>
  <si>
    <t>A397.6MM/AW0.8/F0.58/H6.3/T48</t>
  </si>
  <si>
    <t>PSV-3173/3174</t>
  </si>
  <si>
    <t>AFTER J-3001</t>
  </si>
  <si>
    <t>A20485MM/AW0.8/F0.58/H52/T47</t>
  </si>
  <si>
    <t>8-T-10</t>
  </si>
  <si>
    <t>PSV-3196/3206</t>
  </si>
  <si>
    <t>PSV-3197</t>
  </si>
  <si>
    <t>7.3 BARG</t>
  </si>
  <si>
    <t>6-R-10</t>
  </si>
  <si>
    <t>A12469MM/AW0.8/F0.58/H40.3/T48</t>
  </si>
  <si>
    <t>ON D-3002</t>
  </si>
  <si>
    <t>PSV-5059/5060</t>
  </si>
  <si>
    <t>PSV-5058/5061</t>
  </si>
  <si>
    <t>3.5 BARG</t>
  </si>
  <si>
    <t>3.67 BARG</t>
  </si>
  <si>
    <t>T-5001 OVERHEAD</t>
  </si>
  <si>
    <t>A20485MM/AW0.8/F0.58/H52/T88</t>
  </si>
  <si>
    <t>PSV-5179/5180</t>
  </si>
  <si>
    <t>T-5002 OVERHEAD</t>
  </si>
  <si>
    <t>3-L-4</t>
  </si>
  <si>
    <t>A2248MM/AW0.8/F0.58/H17.1/T88</t>
  </si>
  <si>
    <t>PSV-2019</t>
  </si>
  <si>
    <t>52 BARG</t>
  </si>
  <si>
    <t>0 BARG</t>
  </si>
  <si>
    <t>ON D-2011</t>
  </si>
  <si>
    <t>53 BARG</t>
  </si>
  <si>
    <t>A153.9MM/AW0.8/F0.58/H3.9/T257</t>
  </si>
  <si>
    <t>PSV-2121/2122</t>
  </si>
  <si>
    <t>9.5 BARG</t>
  </si>
  <si>
    <t>FT-2002 LPS</t>
  </si>
  <si>
    <t>A8741.7MM/AW0.8/F0.58/H33.8/T225</t>
  </si>
  <si>
    <t>PSV-2171/2172</t>
  </si>
  <si>
    <t>FT-2001 LPS</t>
  </si>
  <si>
    <t>A12469MM/AW0.8/F0.58/H40.3/T215</t>
  </si>
  <si>
    <t>PSV-2365</t>
  </si>
  <si>
    <t>109 BARG</t>
  </si>
  <si>
    <t>112 BARG</t>
  </si>
  <si>
    <t>HHPS</t>
  </si>
  <si>
    <t>4-M-6</t>
  </si>
  <si>
    <t>PSV-2376/2380</t>
  </si>
  <si>
    <t>PSV-2377/2378/2379</t>
  </si>
  <si>
    <t>115.2 BARG</t>
  </si>
  <si>
    <t>3 ACTIVE</t>
  </si>
  <si>
    <t>ON D-2001</t>
  </si>
  <si>
    <t>3-L-6</t>
  </si>
  <si>
    <t>PSV-3047/3057</t>
  </si>
  <si>
    <t>45 BARG</t>
  </si>
  <si>
    <t>ON D-3003</t>
  </si>
  <si>
    <t>3-Q-6</t>
  </si>
  <si>
    <t>PSV-3048</t>
  </si>
  <si>
    <t>46.8 BARG</t>
  </si>
  <si>
    <t>1 ACTIVE</t>
  </si>
  <si>
    <t>PSV-5073</t>
  </si>
  <si>
    <t>ON D-5009</t>
  </si>
  <si>
    <t>10.5 BARG</t>
  </si>
  <si>
    <t>A153.9MM/AW0.8/F0.58/H3.9/T138</t>
  </si>
  <si>
    <t>PSV-5250/5261</t>
  </si>
  <si>
    <t>6 BARG</t>
  </si>
  <si>
    <t>6-R-8</t>
  </si>
  <si>
    <t>A12469MM/AW0.8/F0.58/H40.3/T149</t>
  </si>
  <si>
    <t>T-5003 OVERHEAD</t>
  </si>
  <si>
    <t>PSV-5251</t>
  </si>
  <si>
    <t>6.3 BARG</t>
  </si>
  <si>
    <t>PSV-6027</t>
  </si>
  <si>
    <t>MPS</t>
  </si>
  <si>
    <t>A153.9MM/AW0.8/F0.58/H3.9/T240</t>
  </si>
  <si>
    <t>PSV-7010/7012</t>
  </si>
  <si>
    <t>2 BARG</t>
  </si>
  <si>
    <t>A12469MM/AW0.8/F0.58/H40.3/T345</t>
  </si>
  <si>
    <t>LET-DOWN</t>
  </si>
  <si>
    <t>PSV-7011</t>
  </si>
  <si>
    <t>54.6 BARG</t>
  </si>
  <si>
    <t>PSV-7023A/B /7024</t>
  </si>
  <si>
    <t>A8741.7MM/AW0.8/F0.58/H33.8/T410</t>
  </si>
  <si>
    <t>PSV-7036/7037</t>
  </si>
  <si>
    <t>PSV-7057/7061</t>
  </si>
  <si>
    <t>A20485MM/AW0.8/F0.58/H52/T188</t>
  </si>
  <si>
    <t>PSV-7058/7059/7060</t>
  </si>
  <si>
    <t>9.9 BARG</t>
  </si>
  <si>
    <t xml:space="preserve"> 3 ACTIVE</t>
  </si>
  <si>
    <t>PSV-7132/7134</t>
  </si>
  <si>
    <t>A8741.7MM/AW0.8/F0.58/H33.8/T215</t>
  </si>
  <si>
    <t>PSV-7136/7137</t>
  </si>
  <si>
    <t>BFW LPS</t>
  </si>
  <si>
    <t>PSV-7253/7254</t>
  </si>
  <si>
    <t>D-7002</t>
  </si>
  <si>
    <t>2-D-3</t>
  </si>
  <si>
    <t>A1017.9MM/AW0.8/F0.58/H10.1/T173</t>
  </si>
  <si>
    <t>PSV-7256</t>
  </si>
  <si>
    <t>7.5 BARG</t>
  </si>
  <si>
    <t>0.75-D-1</t>
  </si>
  <si>
    <t>E-7001</t>
  </si>
  <si>
    <t>7.5BARG</t>
  </si>
  <si>
    <t>A78.5MM/AW0.5/F0.35/H1.4/T48</t>
  </si>
  <si>
    <t>PSV-6085</t>
  </si>
  <si>
    <t>E-6003</t>
  </si>
  <si>
    <t>PSV-5370</t>
  </si>
  <si>
    <t>E-5007</t>
  </si>
  <si>
    <t>PSV-5339</t>
  </si>
  <si>
    <t>E-5012</t>
  </si>
  <si>
    <t>PSV-5308</t>
  </si>
  <si>
    <t>E-7003 2</t>
  </si>
  <si>
    <t>PSV-5444</t>
  </si>
  <si>
    <t>E-5011</t>
  </si>
  <si>
    <t>PSV-5220</t>
  </si>
  <si>
    <t>E-5008</t>
  </si>
  <si>
    <t>PSV-5108</t>
  </si>
  <si>
    <t>E-5010</t>
  </si>
  <si>
    <t>PSV-5085</t>
  </si>
  <si>
    <t>E-7003 1</t>
  </si>
  <si>
    <t>PSV-3143</t>
  </si>
  <si>
    <t>PSV-3146</t>
  </si>
  <si>
    <t>PSV-3149</t>
  </si>
  <si>
    <t>E-3003 1</t>
  </si>
  <si>
    <t>E-3003 2</t>
  </si>
  <si>
    <t>E-3003 3</t>
  </si>
  <si>
    <t>A8741.7MM/AW0.8/F0.58/H33.8/T48</t>
  </si>
  <si>
    <t>PSV-2494</t>
  </si>
  <si>
    <t>E-2027</t>
  </si>
  <si>
    <t>3-J-4</t>
  </si>
  <si>
    <t>A1017.9MM/AW0.8/F0.58/H10.1/T48</t>
  </si>
  <si>
    <t>P</t>
  </si>
  <si>
    <t>No. of PSVs</t>
  </si>
  <si>
    <t>Scenario</t>
  </si>
  <si>
    <t>Non-Fire</t>
  </si>
  <si>
    <t>Patm</t>
  </si>
  <si>
    <t>bara</t>
  </si>
  <si>
    <t>Q</t>
  </si>
  <si>
    <t>lit/min</t>
  </si>
  <si>
    <t>Pset</t>
  </si>
  <si>
    <t>barg</t>
  </si>
  <si>
    <t>psig</t>
  </si>
  <si>
    <t>Rel. Temp.</t>
  </si>
  <si>
    <t>°C</t>
  </si>
  <si>
    <t>°F</t>
  </si>
  <si>
    <t>Pb</t>
  </si>
  <si>
    <t>SG</t>
  </si>
  <si>
    <t>μ</t>
  </si>
  <si>
    <t>cP</t>
  </si>
  <si>
    <t>overpressure</t>
  </si>
  <si>
    <t>Pb/Pset</t>
  </si>
  <si>
    <t>PSV Type</t>
  </si>
  <si>
    <t>Balance</t>
  </si>
  <si>
    <t>Rel. Press.</t>
  </si>
  <si>
    <t>kv</t>
  </si>
  <si>
    <t>kw</t>
  </si>
  <si>
    <t>kc</t>
  </si>
  <si>
    <t>kd</t>
  </si>
  <si>
    <t>Required A</t>
  </si>
  <si>
    <t>mm2</t>
  </si>
  <si>
    <t>in2</t>
  </si>
  <si>
    <t>Selected Area</t>
  </si>
  <si>
    <t>PSV Designation</t>
  </si>
  <si>
    <t>4 P 6</t>
  </si>
  <si>
    <t>Actual Flow</t>
  </si>
  <si>
    <t>check oversize</t>
  </si>
  <si>
    <t>Re</t>
  </si>
  <si>
    <t>New Required A</t>
  </si>
  <si>
    <t>Q Calculation</t>
  </si>
  <si>
    <t>av ( 1/k )</t>
  </si>
  <si>
    <t>duty (watts)</t>
  </si>
  <si>
    <t xml:space="preserve">specific gravity </t>
  </si>
  <si>
    <t>c ( J/kg.K)</t>
  </si>
  <si>
    <t>Conventional</t>
  </si>
  <si>
    <t>Unit</t>
  </si>
  <si>
    <t>E-7003-2</t>
  </si>
  <si>
    <t>E-7003-1</t>
  </si>
  <si>
    <t>E-3003-1</t>
  </si>
  <si>
    <t>E-3003-3</t>
  </si>
  <si>
    <t>E-3003-2</t>
  </si>
  <si>
    <t>11/2-F-2</t>
  </si>
  <si>
    <t>Capacity</t>
  </si>
  <si>
    <t>37000 Nm3</t>
  </si>
  <si>
    <t>107500 Nm3</t>
  </si>
  <si>
    <t>107500  Nm3</t>
  </si>
  <si>
    <t>PSV-2458</t>
  </si>
  <si>
    <t>14 BARG</t>
  </si>
  <si>
    <t>E-2025</t>
  </si>
  <si>
    <t>A1452MM/AW0.8/F0.58/H12/T72</t>
  </si>
  <si>
    <t>3-K-4</t>
  </si>
  <si>
    <t>13200 Kg/hr</t>
  </si>
  <si>
    <t>6000  Kg/hr</t>
  </si>
  <si>
    <t>PSV-2546</t>
  </si>
  <si>
    <t>PCV-2545</t>
  </si>
  <si>
    <t>A1017MM/AW0.8/F0.58/H10.1/T48</t>
  </si>
  <si>
    <t>2-J-3</t>
  </si>
  <si>
    <t>1350  Nm3/hr</t>
  </si>
  <si>
    <t>PSV-2555</t>
  </si>
  <si>
    <t>PSV-2581</t>
  </si>
  <si>
    <t>A5026.5MM/AW0.8/F0.58/H25.6/T84</t>
  </si>
  <si>
    <t>31210 Nm3/hr</t>
  </si>
  <si>
    <t>PSV-2604/2605</t>
  </si>
  <si>
    <t>9500 Nm3/hr</t>
  </si>
  <si>
    <t>C-2002 OUTLET</t>
  </si>
  <si>
    <t>A254.5MM/AW0.8/F0.58/H5/T48</t>
  </si>
  <si>
    <t>D-3003</t>
  </si>
  <si>
    <t>155000 Kg/hr</t>
  </si>
  <si>
    <t>43700 Kg/hr</t>
  </si>
  <si>
    <t>43700  Kg/hr</t>
  </si>
  <si>
    <t>100000 Nm3/hr</t>
  </si>
  <si>
    <t>80000 Nm3/hr</t>
  </si>
  <si>
    <t>642.3 Kg/hr</t>
  </si>
  <si>
    <t>29670 Nm3/hr</t>
  </si>
  <si>
    <t>600 Kg/hr</t>
  </si>
  <si>
    <t>6125 Kg/hr</t>
  </si>
  <si>
    <t>112 Kg/hr</t>
  </si>
  <si>
    <t>4000 Nm3/hr</t>
  </si>
  <si>
    <t>PSV-5006 (ERM)</t>
  </si>
  <si>
    <t>TK-5001</t>
  </si>
  <si>
    <t>0.02 BARG</t>
  </si>
  <si>
    <t>PSV-5007 A/B</t>
  </si>
  <si>
    <t>12IN/8/12OUT</t>
  </si>
  <si>
    <t>35000 Nm3/hr</t>
  </si>
  <si>
    <t>3220IN/5420OUT</t>
  </si>
  <si>
    <t>41403 Nm3/hr</t>
  </si>
  <si>
    <t>1300 Kg/hr</t>
  </si>
  <si>
    <t>1400 Kg/hr</t>
  </si>
  <si>
    <t>60 Kg/hr</t>
  </si>
  <si>
    <t>PSV-5384/5386</t>
  </si>
  <si>
    <t>19 BARG</t>
  </si>
  <si>
    <t>X-5001 A/B</t>
  </si>
  <si>
    <t>A629MM/AW0.8/F0.58/H7.9/T48</t>
  </si>
  <si>
    <t>2-H-3</t>
  </si>
  <si>
    <t>PSV-5400 (ERM)</t>
  </si>
  <si>
    <t>0.018 BARG</t>
  </si>
  <si>
    <t>0.015 BARG</t>
  </si>
  <si>
    <t>TK-5002</t>
  </si>
  <si>
    <t>SENARIO</t>
  </si>
  <si>
    <t>INADVERTANT VALVE OPENING OF PV-1006</t>
  </si>
  <si>
    <t>MW</t>
  </si>
  <si>
    <t>LHV</t>
  </si>
  <si>
    <t>HHV</t>
  </si>
  <si>
    <t>CAPACITY-KG/H</t>
  </si>
  <si>
    <t>INADVERTANT VALVE OPENING OF PV-1011</t>
  </si>
  <si>
    <t>FIRE AROUND D-1001</t>
  </si>
  <si>
    <t>FIRE AROUND R-1001</t>
  </si>
  <si>
    <t>FIRE AROUND R-1002-1</t>
  </si>
  <si>
    <t>FIRE AROUND R-1002-2</t>
  </si>
  <si>
    <t>FIRE AROUND D-6001</t>
  </si>
  <si>
    <t>PSV-2078</t>
  </si>
  <si>
    <t>INADVERTANT VALVE OPENING OF PV-2079</t>
  </si>
  <si>
    <t>BLOCKED OUTLET</t>
  </si>
  <si>
    <t>PV-1045</t>
  </si>
  <si>
    <t>PV-2073</t>
  </si>
  <si>
    <t>PV-2406</t>
  </si>
  <si>
    <t>PV-2481</t>
  </si>
  <si>
    <t>USV-2482</t>
  </si>
  <si>
    <t>HV-3011</t>
  </si>
  <si>
    <t>VALVE FAILURE AT NORMAL OPERATING PRESSURE</t>
  </si>
  <si>
    <t>63000</t>
  </si>
  <si>
    <t>REFORMER TRIP</t>
  </si>
  <si>
    <t>SMALL PURGE ( SHORT DURATION )</t>
  </si>
  <si>
    <t>PSV-3021</t>
  </si>
  <si>
    <t>FIRE AROUND R-3001/1/2/3</t>
  </si>
  <si>
    <t>FIRE AROUND D-3001</t>
  </si>
  <si>
    <t>PV-3166</t>
  </si>
  <si>
    <t>HV-3166</t>
  </si>
  <si>
    <t>MAXIMUM FLOW</t>
  </si>
  <si>
    <t>INADVERTANT VALVE OPENING OF FV-3169</t>
  </si>
  <si>
    <t>GAS BREAKTHROUGH LV-3161</t>
  </si>
  <si>
    <t>REFLUX FAILURE</t>
  </si>
  <si>
    <t>PV-5109</t>
  </si>
  <si>
    <t>MAXIMUM CASE</t>
  </si>
  <si>
    <t>FIRE AROUND T-5002</t>
  </si>
  <si>
    <t>HV-5338</t>
  </si>
  <si>
    <t>MANUAL VENT ON D-5003</t>
  </si>
  <si>
    <t>FIRE AROUND X-5001</t>
  </si>
  <si>
    <t>5900/5900</t>
  </si>
  <si>
    <t>PV-2536B</t>
  </si>
  <si>
    <t>TRIP OF PURGE GAS FUEL</t>
  </si>
  <si>
    <t>INADVERTANT VALVE OPENING OF PV-2608</t>
  </si>
  <si>
    <t>THERMAL EXPANTION</t>
  </si>
  <si>
    <t xml:space="preserve">INADVERTANT OPENING OF PCV </t>
  </si>
  <si>
    <t>INADVERTANT VALVE OPENING OF PV-6025</t>
  </si>
  <si>
    <t>ATM</t>
  </si>
  <si>
    <t>INADVERTANT VALVE OPENING OF PV-7002A/B/C</t>
  </si>
  <si>
    <t>INADVERTANT VALVE OPENING OF PV-7025A/B</t>
  </si>
  <si>
    <t>INADVERTANT VALVE OPENING OF PV-7031A/B</t>
  </si>
  <si>
    <t>INADVERTANT VALVE OPENING OF PV-7051A/B</t>
  </si>
  <si>
    <t>PSV-7096</t>
  </si>
  <si>
    <t>PSV-7095/7097</t>
  </si>
  <si>
    <t>0 BAARG</t>
  </si>
  <si>
    <t>ACTIVE</t>
  </si>
  <si>
    <t>SL</t>
  </si>
  <si>
    <t>TURBINE DISCHARGE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</si>
</sst>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5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20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0" fontId="1" fillId="4" borderId="2" applyNumberFormat="0" applyFont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3" applyNumberFormat="0" applyAlignment="0" applyProtection="0"/>
    <xf numFmtId="0" fontId="5" fillId="18" borderId="0" applyNumberFormat="0" applyBorder="0" applyAlignment="0" applyProtection="0"/>
    <xf numFmtId="0" fontId="12" fillId="19" borderId="3" applyNumberFormat="0" applyAlignment="0" applyProtection="0"/>
    <xf numFmtId="0" fontId="13" fillId="0" borderId="0" applyNumberFormat="0" applyFill="0" applyBorder="0" applyAlignment="0" applyProtection="0"/>
    <xf numFmtId="0" fontId="1" fillId="20" borderId="0" applyNumberFormat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2" borderId="0" xfId="1" applyAlignment="1">
      <alignment horizontal="center"/>
    </xf>
    <xf numFmtId="0" fontId="3" fillId="3" borderId="1" xfId="2" applyAlignment="1">
      <alignment horizontal="center"/>
    </xf>
    <xf numFmtId="0" fontId="5" fillId="6" borderId="0" xfId="6" applyAlignment="1">
      <alignment horizontal="center"/>
    </xf>
    <xf numFmtId="0" fontId="5" fillId="9" borderId="0" xfId="9" applyAlignment="1">
      <alignment horizontal="center"/>
    </xf>
    <xf numFmtId="0" fontId="5" fillId="10" borderId="0" xfId="10"/>
    <xf numFmtId="0" fontId="5" fillId="12" borderId="0" xfId="12" applyAlignment="1">
      <alignment horizontal="left"/>
    </xf>
    <xf numFmtId="0" fontId="4" fillId="0" borderId="0" xfId="3" applyAlignment="1">
      <alignment horizontal="center"/>
    </xf>
    <xf numFmtId="0" fontId="5" fillId="5" borderId="0" xfId="5" applyAlignment="1">
      <alignment horizontal="center"/>
    </xf>
    <xf numFmtId="0" fontId="5" fillId="7" borderId="0" xfId="7" applyAlignment="1">
      <alignment horizontal="center"/>
    </xf>
    <xf numFmtId="0" fontId="0" fillId="4" borderId="2" xfId="4" applyFont="1"/>
    <xf numFmtId="0" fontId="0" fillId="4" borderId="2" xfId="4" applyFont="1" applyAlignment="1">
      <alignment horizontal="center"/>
    </xf>
    <xf numFmtId="0" fontId="5" fillId="7" borderId="0" xfId="7"/>
    <xf numFmtId="0" fontId="6" fillId="9" borderId="0" xfId="9" applyFont="1" applyAlignment="1">
      <alignment horizontal="center"/>
    </xf>
    <xf numFmtId="0" fontId="5" fillId="10" borderId="0" xfId="10" applyAlignment="1">
      <alignment horizontal="center"/>
    </xf>
    <xf numFmtId="0" fontId="6" fillId="6" borderId="0" xfId="6" applyFont="1" applyAlignment="1">
      <alignment horizontal="center"/>
    </xf>
    <xf numFmtId="0" fontId="6" fillId="2" borderId="0" xfId="1" applyFont="1" applyAlignment="1">
      <alignment horizontal="center"/>
    </xf>
    <xf numFmtId="9" fontId="6" fillId="12" borderId="0" xfId="12" applyNumberFormat="1" applyFont="1" applyAlignment="1">
      <alignment horizontal="center"/>
    </xf>
    <xf numFmtId="0" fontId="3" fillId="3" borderId="1" xfId="2"/>
    <xf numFmtId="0" fontId="1" fillId="11" borderId="0" xfId="11"/>
    <xf numFmtId="0" fontId="1" fillId="11" borderId="0" xfId="11" applyAlignment="1">
      <alignment horizontal="center"/>
    </xf>
    <xf numFmtId="0" fontId="0" fillId="11" borderId="0" xfId="11" applyFont="1" applyAlignment="1">
      <alignment horizontal="center"/>
    </xf>
    <xf numFmtId="0" fontId="5" fillId="8" borderId="0" xfId="8" applyAlignment="1">
      <alignment horizontal="center"/>
    </xf>
    <xf numFmtId="0" fontId="5" fillId="8" borderId="0" xfId="8"/>
    <xf numFmtId="0" fontId="6" fillId="12" borderId="0" xfId="12" applyFont="1" applyAlignment="1">
      <alignment horizontal="center"/>
    </xf>
    <xf numFmtId="11" fontId="6" fillId="8" borderId="0" xfId="8" applyNumberFormat="1" applyFont="1" applyAlignment="1">
      <alignment horizontal="center"/>
    </xf>
    <xf numFmtId="0" fontId="6" fillId="8" borderId="0" xfId="8" applyFont="1" applyAlignment="1">
      <alignment horizontal="center"/>
    </xf>
    <xf numFmtId="0" fontId="3" fillId="3" borderId="1" xfId="2" applyAlignment="1"/>
    <xf numFmtId="0" fontId="6" fillId="11" borderId="0" xfId="11" applyFont="1" applyAlignment="1">
      <alignment horizontal="center"/>
    </xf>
    <xf numFmtId="0" fontId="6" fillId="6" borderId="3" xfId="6" applyFont="1" applyBorder="1" applyAlignment="1">
      <alignment horizontal="center"/>
    </xf>
    <xf numFmtId="0" fontId="0" fillId="16" borderId="0" xfId="0" applyFill="1"/>
    <xf numFmtId="0" fontId="11" fillId="0" borderId="0" xfId="0" applyFont="1"/>
    <xf numFmtId="9" fontId="0" fillId="0" borderId="0" xfId="0" applyNumberFormat="1"/>
    <xf numFmtId="10" fontId="0" fillId="0" borderId="0" xfId="0" applyNumberFormat="1"/>
    <xf numFmtId="0" fontId="4" fillId="17" borderId="0" xfId="0" applyFont="1" applyFill="1"/>
    <xf numFmtId="0" fontId="4" fillId="0" borderId="0" xfId="0" applyFont="1"/>
    <xf numFmtId="2" fontId="0" fillId="0" borderId="0" xfId="0" applyNumberFormat="1"/>
    <xf numFmtId="164" fontId="0" fillId="0" borderId="0" xfId="0" applyNumberFormat="1"/>
    <xf numFmtId="0" fontId="0" fillId="17" borderId="0" xfId="0" applyFill="1"/>
    <xf numFmtId="0" fontId="2" fillId="2" borderId="0" xfId="1"/>
    <xf numFmtId="0" fontId="8" fillId="13" borderId="0" xfId="13"/>
    <xf numFmtId="0" fontId="10" fillId="15" borderId="3" xfId="15"/>
    <xf numFmtId="0" fontId="0" fillId="16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4" fillId="17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17" borderId="0" xfId="0" applyFill="1" applyAlignment="1">
      <alignment horizontal="center"/>
    </xf>
    <xf numFmtId="0" fontId="11" fillId="0" borderId="0" xfId="0" applyFont="1" applyAlignment="1">
      <alignment horizontal="center"/>
    </xf>
    <xf numFmtId="0" fontId="10" fillId="15" borderId="3" xfId="15" applyAlignment="1">
      <alignment horizontal="center"/>
    </xf>
    <xf numFmtId="0" fontId="9" fillId="14" borderId="0" xfId="14" applyAlignment="1">
      <alignment horizontal="center"/>
    </xf>
    <xf numFmtId="0" fontId="5" fillId="18" borderId="0" xfId="16"/>
    <xf numFmtId="0" fontId="5" fillId="18" borderId="0" xfId="16" applyAlignment="1">
      <alignment horizontal="center"/>
    </xf>
    <xf numFmtId="14" fontId="6" fillId="8" borderId="0" xfId="8" applyNumberFormat="1" applyFont="1" applyAlignment="1">
      <alignment horizontal="center"/>
    </xf>
    <xf numFmtId="0" fontId="3" fillId="3" borderId="1" xfId="2" applyAlignment="1">
      <alignment horizontal="left"/>
    </xf>
    <xf numFmtId="0" fontId="12" fillId="19" borderId="3" xfId="17" applyAlignment="1">
      <alignment horizontal="center"/>
    </xf>
    <xf numFmtId="0" fontId="13" fillId="0" borderId="0" xfId="18" applyAlignment="1">
      <alignment horizontal="center"/>
    </xf>
    <xf numFmtId="0" fontId="1" fillId="20" borderId="0" xfId="19" applyAlignment="1">
      <alignment horizontal="center"/>
    </xf>
    <xf numFmtId="11" fontId="5" fillId="10" borderId="0" xfId="10" applyNumberFormat="1" applyAlignment="1">
      <alignment horizontal="center"/>
    </xf>
    <xf numFmtId="14" fontId="5" fillId="10" borderId="0" xfId="10" applyNumberFormat="1" applyAlignment="1">
      <alignment horizontal="center"/>
    </xf>
    <xf numFmtId="0" fontId="12" fillId="19" borderId="3" xfId="17"/>
    <xf numFmtId="0" fontId="13" fillId="0" borderId="0" xfId="18"/>
    <xf numFmtId="0" fontId="12" fillId="19" borderId="4" xfId="17" applyBorder="1" applyAlignment="1">
      <alignment horizontal="center"/>
    </xf>
  </cellXfs>
  <cellStyles count="20">
    <cellStyle name="20% - Accent2" xfId="19" builtinId="34"/>
    <cellStyle name="20% - Accent6" xfId="11" builtinId="50"/>
    <cellStyle name="60% - Accent1" xfId="5" builtinId="32"/>
    <cellStyle name="60% - Accent2" xfId="6" builtinId="36"/>
    <cellStyle name="60% - Accent3" xfId="7" builtinId="40"/>
    <cellStyle name="60% - Accent4" xfId="9" builtinId="44"/>
    <cellStyle name="60% - Accent5" xfId="10" builtinId="48"/>
    <cellStyle name="60% - Accent6" xfId="12" builtinId="52"/>
    <cellStyle name="Accent2" xfId="16" builtinId="33"/>
    <cellStyle name="Accent4" xfId="8" builtinId="41"/>
    <cellStyle name="Bad" xfId="1" builtinId="27"/>
    <cellStyle name="Calculation" xfId="17" builtinId="22"/>
    <cellStyle name="Check Cell" xfId="2" builtinId="23"/>
    <cellStyle name="Explanatory Text" xfId="18" builtinId="53"/>
    <cellStyle name="Good" xfId="13" builtinId="26"/>
    <cellStyle name="Input" xfId="15" builtinId="20"/>
    <cellStyle name="Neutral" xfId="14" builtinId="28"/>
    <cellStyle name="Normal" xfId="0" builtinId="0"/>
    <cellStyle name="Note" xfId="4" builtinId="10"/>
    <cellStyle name="Warning Text" xfId="3" builtinId="11"/>
  </cellStyles>
  <dxfs count="2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C3:C79" totalsRowShown="0" headerRowDxfId="22" dataDxfId="21" headerRowCellStyle="60% - Accent4" dataCellStyle="60% - Accent4">
  <tableColumns count="1">
    <tableColumn id="1" xr3:uid="{00000000-0010-0000-0000-000001000000}" name="PSV TAG" dataDxfId="20" dataCellStyle="60% - Accent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1A97D55-4048-445F-9275-C2A8020DA5C0}" name="Table3" displayName="Table3" ref="T3:T80" totalsRowShown="0" headerRowDxfId="5" dataDxfId="4" headerRowCellStyle="20% - Accent2" dataCellStyle="20% - Accent2">
  <tableColumns count="1">
    <tableColumn id="1" xr3:uid="{CC340374-7B4A-40CE-85BE-311A84B4A972}" name="HHV" dataDxfId="3" dataCellStyle="20% - Accent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B56AACF-587B-42CB-8C31-0BA52A16245B}" name="Table4" displayName="Table4" ref="O66:O79" totalsRowShown="0" headerRowDxfId="2" dataDxfId="0" headerRowCellStyle="60% - Accent5" dataCellStyle="60% - Accent5">
  <tableColumns count="1">
    <tableColumn id="1" xr3:uid="{504CDF98-124F-4CE5-B909-6B1D3E9BE8D5}" name="63000" dataDxfId="1" dataCellStyle="60% - Accent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D3:D79" totalsRowShown="0" headerRowDxfId="19" dataDxfId="18" headerRowCellStyle="60% - Accent2" dataCellStyle="60% - Accent2">
  <tableColumns count="1">
    <tableColumn id="1" xr3:uid="{00000000-0010-0000-0100-000001000000}" name="SET PRESSURE" dataDxfId="17" dataCellStyle="60% - Accent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F3:F79" totalsRowShown="0" dataDxfId="16" headerRowCellStyle="60% - Accent5" dataCellStyle="60% - Accent1">
  <tableColumns count="1">
    <tableColumn id="1" xr3:uid="{00000000-0010-0000-0200-000001000000}" name="BUILD-UP BACK PRESUSSRE" dataDxfId="15" dataCellStyle="60% - Accent1"/>
  </tableColumns>
  <tableStyleInfo name="TableStyleLight2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H3:H79" totalsRowShown="0" headerRowDxfId="14" dataDxfId="13" headerRowCellStyle="60% - Accent6" dataCellStyle="60% - Accent6">
  <tableColumns count="1">
    <tableColumn id="1" xr3:uid="{00000000-0010-0000-0300-000001000000}" name="OVERPRESSURE" dataDxfId="12" dataCellStyle="60% - Accent6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I3:I79" totalsRowShown="0" headerRowDxfId="11" headerRowCellStyle="Bad" dataCellStyle="60% - Accent3">
  <tableColumns count="1">
    <tableColumn id="1" xr3:uid="{00000000-0010-0000-0400-000001000000}" name="LOAD" dataCellStyle="60% - Accent3"/>
  </tableColumns>
  <tableStyleInfo name="TableStyleLight2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le9" displayName="Table9" ref="J3:J79" totalsRowShown="0" headerRowCellStyle="60% - Accent5" dataCellStyle="60% - Accent5">
  <tableColumns count="1">
    <tableColumn id="1" xr3:uid="{00000000-0010-0000-0500-000001000000}" name="SENARIO/ LOCATION" dataCellStyle="60% - Accent5"/>
  </tableColumns>
  <tableStyleInfo name="TableStyleLight2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E3:E79" totalsRowShown="0" headerRowDxfId="10" dataDxfId="9" headerRowCellStyle="Bad" dataCellStyle="Bad">
  <tableColumns count="1">
    <tableColumn id="1" xr3:uid="{00000000-0010-0000-0600-000001000000}" name="SUPERIMPOSED" dataDxfId="8" dataCellStyle="Bad"/>
  </tableColumns>
  <tableStyleInfo name="TableStyleLight2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le11" displayName="Table11" ref="G3:G79" totalsRowShown="0" headerRowDxfId="7" headerRowCellStyle="20% - Accent6" dataCellStyle="20% - Accent6">
  <tableColumns count="1">
    <tableColumn id="1" xr3:uid="{00000000-0010-0000-0700-000001000000}" name="NUMBER OF PSV" dataCellStyle="20% - Accent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8000000}" name="Table12" displayName="Table12" ref="N3:P65" totalsRowShown="0" headerRowDxfId="6" headerRowCellStyle="Accent4" dataCellStyle="Accent4">
  <tableColumns count="3">
    <tableColumn id="1" xr3:uid="{00000000-0010-0000-0800-000001000000}" name="DESIGNATION" dataCellStyle="Accent4"/>
    <tableColumn id="3" xr3:uid="{EE286B5F-9E03-478F-9CFE-FFAD2907AF79}" name="CAPACITY-KG/H" dataCellStyle="60% - Accent5"/>
    <tableColumn id="2" xr3:uid="{37227DCC-0654-499A-A16E-BBB08F80EE9E}" name="Capacity" dataCellStyle="Accent2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80"/>
  <sheetViews>
    <sheetView tabSelected="1" topLeftCell="C1" workbookViewId="0">
      <selection activeCell="F23" sqref="F23"/>
    </sheetView>
  </sheetViews>
  <sheetFormatPr defaultRowHeight="15" x14ac:dyDescent="0.25"/>
  <cols>
    <col min="3" max="3" width="23.140625" customWidth="1"/>
    <col min="4" max="5" width="15.140625" customWidth="1"/>
    <col min="6" max="7" width="25.28515625" customWidth="1"/>
    <col min="8" max="8" width="15" customWidth="1"/>
    <col min="9" max="9" width="11" customWidth="1"/>
    <col min="10" max="10" width="20.28515625" customWidth="1"/>
    <col min="11" max="11" width="22.85546875" customWidth="1"/>
    <col min="12" max="12" width="16.140625" customWidth="1"/>
    <col min="13" max="13" width="34.5703125" customWidth="1"/>
    <col min="14" max="14" width="13.85546875" customWidth="1"/>
    <col min="15" max="15" width="16.5703125" customWidth="1"/>
    <col min="16" max="16" width="16.7109375" customWidth="1"/>
    <col min="17" max="17" width="49.28515625" customWidth="1"/>
    <col min="20" max="20" width="11" customWidth="1"/>
  </cols>
  <sheetData>
    <row r="2" spans="3:20" ht="15.75" thickBot="1" x14ac:dyDescent="0.3"/>
    <row r="3" spans="3:20" ht="16.5" thickTop="1" thickBot="1" x14ac:dyDescent="0.3">
      <c r="C3" s="5" t="s">
        <v>0</v>
      </c>
      <c r="D3" s="4" t="s">
        <v>1</v>
      </c>
      <c r="E3" s="2" t="s">
        <v>7</v>
      </c>
      <c r="F3" s="6" t="s">
        <v>8</v>
      </c>
      <c r="G3" s="22" t="s">
        <v>12</v>
      </c>
      <c r="H3" s="7" t="s">
        <v>2</v>
      </c>
      <c r="I3" s="10" t="s">
        <v>3</v>
      </c>
      <c r="J3" s="6" t="s">
        <v>31</v>
      </c>
      <c r="K3" s="12" t="s">
        <v>4</v>
      </c>
      <c r="L3" s="8" t="s">
        <v>10</v>
      </c>
      <c r="M3" s="3" t="s">
        <v>13</v>
      </c>
      <c r="N3" s="23" t="s">
        <v>15</v>
      </c>
      <c r="O3" s="15" t="s">
        <v>286</v>
      </c>
      <c r="P3" s="54" t="s">
        <v>225</v>
      </c>
      <c r="Q3" s="57" t="s">
        <v>281</v>
      </c>
      <c r="R3" s="51" t="s">
        <v>283</v>
      </c>
      <c r="S3" s="58" t="s">
        <v>284</v>
      </c>
      <c r="T3" s="59" t="s">
        <v>285</v>
      </c>
    </row>
    <row r="4" spans="3:20" ht="16.5" thickTop="1" thickBot="1" x14ac:dyDescent="0.3">
      <c r="C4" s="14" t="s">
        <v>5</v>
      </c>
      <c r="D4" s="16" t="s">
        <v>6</v>
      </c>
      <c r="E4" s="17" t="s">
        <v>9</v>
      </c>
      <c r="F4" s="9"/>
      <c r="G4" s="21">
        <v>1</v>
      </c>
      <c r="H4" s="18">
        <v>0.1</v>
      </c>
      <c r="I4" s="10"/>
      <c r="J4" s="15" t="s">
        <v>37</v>
      </c>
      <c r="K4" s="12" t="s">
        <v>6</v>
      </c>
      <c r="L4" t="s">
        <v>11</v>
      </c>
      <c r="M4" s="56" t="s">
        <v>14</v>
      </c>
      <c r="N4" s="26" t="s">
        <v>16</v>
      </c>
      <c r="O4" s="60">
        <v>800</v>
      </c>
      <c r="P4" s="53"/>
      <c r="Q4" s="57" t="s">
        <v>288</v>
      </c>
      <c r="R4" s="51">
        <v>16.739999999999998</v>
      </c>
      <c r="S4" s="58">
        <v>34496</v>
      </c>
      <c r="T4" s="59">
        <v>38260</v>
      </c>
    </row>
    <row r="5" spans="3:20" ht="16.5" thickTop="1" thickBot="1" x14ac:dyDescent="0.3">
      <c r="C5" s="14" t="s">
        <v>17</v>
      </c>
      <c r="D5" s="16" t="s">
        <v>19</v>
      </c>
      <c r="E5" s="17" t="s">
        <v>9</v>
      </c>
      <c r="F5" s="9"/>
      <c r="G5" s="22" t="s">
        <v>18</v>
      </c>
      <c r="H5" s="18">
        <v>0.1</v>
      </c>
      <c r="I5" s="10"/>
      <c r="J5" s="15" t="s">
        <v>32</v>
      </c>
      <c r="K5" s="12" t="s">
        <v>19</v>
      </c>
      <c r="L5" t="s">
        <v>11</v>
      </c>
      <c r="M5" s="56" t="s">
        <v>14</v>
      </c>
      <c r="N5" s="27" t="s">
        <v>16</v>
      </c>
      <c r="O5" s="15">
        <v>2000</v>
      </c>
      <c r="P5" s="54"/>
      <c r="Q5" s="57" t="s">
        <v>282</v>
      </c>
      <c r="R5" s="51">
        <v>16.739999999999998</v>
      </c>
      <c r="S5" s="58">
        <v>34496</v>
      </c>
      <c r="T5" s="59">
        <v>38260</v>
      </c>
    </row>
    <row r="6" spans="3:20" ht="16.5" thickTop="1" thickBot="1" x14ac:dyDescent="0.3">
      <c r="C6" s="14" t="s">
        <v>20</v>
      </c>
      <c r="D6" s="16" t="s">
        <v>21</v>
      </c>
      <c r="E6" s="17" t="s">
        <v>9</v>
      </c>
      <c r="F6" s="9"/>
      <c r="G6" s="22" t="s">
        <v>18</v>
      </c>
      <c r="H6" s="18">
        <v>0.1</v>
      </c>
      <c r="I6" s="10"/>
      <c r="J6" s="15" t="s">
        <v>33</v>
      </c>
      <c r="K6" s="12" t="s">
        <v>21</v>
      </c>
      <c r="L6" s="1" t="s">
        <v>23</v>
      </c>
      <c r="M6" s="56" t="s">
        <v>22</v>
      </c>
      <c r="N6" s="27" t="s">
        <v>26</v>
      </c>
      <c r="O6" s="15">
        <v>27700</v>
      </c>
      <c r="P6" s="54" t="s">
        <v>226</v>
      </c>
      <c r="Q6" s="57" t="s">
        <v>287</v>
      </c>
      <c r="R6" s="51">
        <v>16.739999999999998</v>
      </c>
      <c r="S6" s="58">
        <v>34496</v>
      </c>
      <c r="T6" s="59">
        <v>38260</v>
      </c>
    </row>
    <row r="7" spans="3:20" ht="16.5" thickTop="1" thickBot="1" x14ac:dyDescent="0.3">
      <c r="C7" s="14" t="s">
        <v>24</v>
      </c>
      <c r="D7" s="16" t="s">
        <v>19</v>
      </c>
      <c r="E7" s="17" t="s">
        <v>9</v>
      </c>
      <c r="F7" s="9"/>
      <c r="G7" s="21">
        <v>1</v>
      </c>
      <c r="H7" s="18">
        <v>0.1</v>
      </c>
      <c r="I7" s="10"/>
      <c r="J7" s="15" t="s">
        <v>34</v>
      </c>
      <c r="K7" s="12" t="s">
        <v>19</v>
      </c>
      <c r="L7" s="1" t="s">
        <v>23</v>
      </c>
      <c r="M7" s="56" t="s">
        <v>25</v>
      </c>
      <c r="N7" s="27" t="s">
        <v>27</v>
      </c>
      <c r="O7" s="15">
        <v>1200</v>
      </c>
      <c r="P7" s="54"/>
      <c r="Q7" s="57" t="s">
        <v>289</v>
      </c>
      <c r="R7" s="51">
        <v>16.54</v>
      </c>
      <c r="S7" s="58">
        <v>33834</v>
      </c>
      <c r="T7" s="59">
        <v>37542</v>
      </c>
    </row>
    <row r="8" spans="3:20" ht="16.5" thickTop="1" thickBot="1" x14ac:dyDescent="0.3">
      <c r="C8" s="14" t="s">
        <v>28</v>
      </c>
      <c r="D8" s="16" t="s">
        <v>19</v>
      </c>
      <c r="E8" s="17" t="s">
        <v>9</v>
      </c>
      <c r="F8" s="9"/>
      <c r="G8" s="21">
        <v>1</v>
      </c>
      <c r="H8" s="18">
        <v>0.1</v>
      </c>
      <c r="I8" s="10"/>
      <c r="J8" s="15" t="s">
        <v>35</v>
      </c>
      <c r="K8" s="12" t="s">
        <v>19</v>
      </c>
      <c r="L8" s="1" t="s">
        <v>23</v>
      </c>
      <c r="M8" s="56" t="s">
        <v>30</v>
      </c>
      <c r="N8" s="27" t="s">
        <v>16</v>
      </c>
      <c r="O8" s="15">
        <v>1200</v>
      </c>
      <c r="P8" s="54"/>
      <c r="Q8" s="57" t="s">
        <v>290</v>
      </c>
      <c r="R8" s="51">
        <v>16.54</v>
      </c>
      <c r="S8" s="58">
        <v>33834</v>
      </c>
      <c r="T8" s="59">
        <v>37542</v>
      </c>
    </row>
    <row r="9" spans="3:20" ht="16.5" thickTop="1" thickBot="1" x14ac:dyDescent="0.3">
      <c r="C9" s="14" t="s">
        <v>29</v>
      </c>
      <c r="D9" s="16" t="s">
        <v>19</v>
      </c>
      <c r="E9" s="17" t="s">
        <v>9</v>
      </c>
      <c r="F9" s="9"/>
      <c r="G9" s="21">
        <v>1</v>
      </c>
      <c r="H9" s="18">
        <v>0.1</v>
      </c>
      <c r="I9" s="10"/>
      <c r="J9" s="15" t="s">
        <v>36</v>
      </c>
      <c r="K9" s="12" t="s">
        <v>19</v>
      </c>
      <c r="L9" s="1" t="s">
        <v>23</v>
      </c>
      <c r="M9" s="56" t="s">
        <v>30</v>
      </c>
      <c r="N9" s="27" t="s">
        <v>16</v>
      </c>
      <c r="O9" s="15">
        <v>1200</v>
      </c>
      <c r="P9" s="54"/>
      <c r="Q9" s="57" t="s">
        <v>291</v>
      </c>
      <c r="R9" s="51">
        <v>16.54</v>
      </c>
      <c r="S9" s="58">
        <v>33834</v>
      </c>
      <c r="T9" s="59">
        <v>37542</v>
      </c>
    </row>
    <row r="10" spans="3:20" ht="16.5" thickTop="1" thickBot="1" x14ac:dyDescent="0.3">
      <c r="C10" s="14" t="s">
        <v>38</v>
      </c>
      <c r="D10" s="16" t="s">
        <v>19</v>
      </c>
      <c r="E10" s="17" t="s">
        <v>9</v>
      </c>
      <c r="F10" s="9"/>
      <c r="G10" s="21">
        <v>1</v>
      </c>
      <c r="H10" s="18">
        <v>0.1</v>
      </c>
      <c r="I10" s="10"/>
      <c r="J10" s="15" t="s">
        <v>39</v>
      </c>
      <c r="K10" s="12" t="s">
        <v>19</v>
      </c>
      <c r="L10" s="1" t="s">
        <v>11</v>
      </c>
      <c r="M10" s="56" t="s">
        <v>40</v>
      </c>
      <c r="N10" s="27" t="s">
        <v>16</v>
      </c>
      <c r="O10" s="15">
        <v>3800</v>
      </c>
      <c r="P10" s="54"/>
      <c r="Q10" s="57" t="s">
        <v>292</v>
      </c>
      <c r="R10" s="51">
        <v>13.14</v>
      </c>
      <c r="S10" s="58">
        <v>7350</v>
      </c>
      <c r="T10" s="59">
        <v>8900</v>
      </c>
    </row>
    <row r="11" spans="3:20" ht="16.5" thickTop="1" thickBot="1" x14ac:dyDescent="0.3">
      <c r="C11" s="14" t="s">
        <v>47</v>
      </c>
      <c r="D11" s="16" t="s">
        <v>41</v>
      </c>
      <c r="E11" s="17" t="s">
        <v>9</v>
      </c>
      <c r="F11" s="9"/>
      <c r="G11" s="21" t="s">
        <v>48</v>
      </c>
      <c r="H11" s="18">
        <v>0.1</v>
      </c>
      <c r="I11" s="10"/>
      <c r="J11" s="15" t="s">
        <v>43</v>
      </c>
      <c r="K11" s="12" t="s">
        <v>41</v>
      </c>
      <c r="L11" s="1" t="s">
        <v>23</v>
      </c>
      <c r="M11" s="56" t="s">
        <v>44</v>
      </c>
      <c r="N11" s="27" t="s">
        <v>26</v>
      </c>
      <c r="O11" s="15">
        <v>510000</v>
      </c>
      <c r="P11" s="54"/>
      <c r="Q11" s="57" t="s">
        <v>295</v>
      </c>
      <c r="R11" s="51">
        <v>13.14</v>
      </c>
      <c r="S11" s="58">
        <v>7350</v>
      </c>
      <c r="T11" s="59">
        <v>8900</v>
      </c>
    </row>
    <row r="12" spans="3:20" ht="16.5" thickTop="1" thickBot="1" x14ac:dyDescent="0.3">
      <c r="C12" s="14" t="s">
        <v>45</v>
      </c>
      <c r="D12" s="16" t="s">
        <v>46</v>
      </c>
      <c r="E12" s="17" t="s">
        <v>9</v>
      </c>
      <c r="F12" s="9"/>
      <c r="G12" s="21" t="s">
        <v>49</v>
      </c>
      <c r="H12" s="18">
        <v>0.1</v>
      </c>
      <c r="I12" s="10"/>
      <c r="J12" s="15" t="s">
        <v>43</v>
      </c>
      <c r="K12" s="12" t="s">
        <v>41</v>
      </c>
      <c r="L12" s="1" t="s">
        <v>23</v>
      </c>
      <c r="M12" s="56" t="s">
        <v>44</v>
      </c>
      <c r="N12" s="27" t="s">
        <v>26</v>
      </c>
      <c r="O12" s="15">
        <v>510000</v>
      </c>
      <c r="P12" s="54"/>
      <c r="Q12" s="57" t="s">
        <v>295</v>
      </c>
      <c r="R12" s="51">
        <v>13.14</v>
      </c>
      <c r="S12" s="58">
        <v>7350</v>
      </c>
      <c r="T12" s="59">
        <v>8900</v>
      </c>
    </row>
    <row r="13" spans="3:20" ht="16.5" thickTop="1" thickBot="1" x14ac:dyDescent="0.3">
      <c r="C13" s="14" t="s">
        <v>50</v>
      </c>
      <c r="D13" s="16" t="s">
        <v>51</v>
      </c>
      <c r="E13" s="17" t="s">
        <v>9</v>
      </c>
      <c r="F13" s="9"/>
      <c r="G13" s="21">
        <v>1</v>
      </c>
      <c r="H13" s="18">
        <v>0.1</v>
      </c>
      <c r="I13" s="10"/>
      <c r="J13" s="15" t="s">
        <v>52</v>
      </c>
      <c r="K13" s="12" t="s">
        <v>51</v>
      </c>
      <c r="L13" s="1" t="s">
        <v>11</v>
      </c>
      <c r="M13" s="56" t="s">
        <v>54</v>
      </c>
      <c r="N13" s="27" t="s">
        <v>53</v>
      </c>
      <c r="O13" s="15">
        <v>19000</v>
      </c>
      <c r="P13" s="54" t="s">
        <v>255</v>
      </c>
      <c r="Q13" s="57" t="s">
        <v>308</v>
      </c>
      <c r="R13" s="51">
        <v>9.3699999999999992</v>
      </c>
      <c r="S13" s="58">
        <v>10441</v>
      </c>
      <c r="T13" s="59">
        <v>12132</v>
      </c>
    </row>
    <row r="14" spans="3:20" ht="16.5" thickTop="1" thickBot="1" x14ac:dyDescent="0.3">
      <c r="C14" s="14" t="s">
        <v>55</v>
      </c>
      <c r="D14" s="16" t="s">
        <v>21</v>
      </c>
      <c r="E14" s="17" t="s">
        <v>9</v>
      </c>
      <c r="F14" s="9"/>
      <c r="G14" s="21" t="s">
        <v>18</v>
      </c>
      <c r="H14" s="18">
        <v>0.1</v>
      </c>
      <c r="I14" s="10"/>
      <c r="J14" s="15" t="s">
        <v>56</v>
      </c>
      <c r="K14" s="12" t="s">
        <v>21</v>
      </c>
      <c r="L14" s="1" t="s">
        <v>23</v>
      </c>
      <c r="M14" s="56" t="s">
        <v>57</v>
      </c>
      <c r="N14" s="27" t="s">
        <v>58</v>
      </c>
      <c r="O14" s="15">
        <v>41800</v>
      </c>
      <c r="P14" s="54" t="s">
        <v>253</v>
      </c>
      <c r="Q14" s="57" t="s">
        <v>312</v>
      </c>
      <c r="R14" s="51">
        <v>9.3699999999999992</v>
      </c>
      <c r="S14" s="58">
        <v>10441</v>
      </c>
      <c r="T14" s="59">
        <v>12132</v>
      </c>
    </row>
    <row r="15" spans="3:20" ht="16.5" thickTop="1" thickBot="1" x14ac:dyDescent="0.3">
      <c r="C15" s="14" t="s">
        <v>59</v>
      </c>
      <c r="D15" s="16" t="s">
        <v>21</v>
      </c>
      <c r="E15" s="17" t="s">
        <v>9</v>
      </c>
      <c r="F15" s="9"/>
      <c r="G15" s="21" t="s">
        <v>18</v>
      </c>
      <c r="H15" s="18">
        <v>0.1</v>
      </c>
      <c r="I15" s="10"/>
      <c r="J15" s="15" t="s">
        <v>64</v>
      </c>
      <c r="K15" s="12" t="s">
        <v>21</v>
      </c>
      <c r="L15" s="1" t="s">
        <v>23</v>
      </c>
      <c r="M15" s="56" t="s">
        <v>63</v>
      </c>
      <c r="N15" s="27" t="s">
        <v>62</v>
      </c>
      <c r="O15" s="15">
        <v>66900</v>
      </c>
      <c r="P15" s="54" t="s">
        <v>254</v>
      </c>
      <c r="Q15" s="57" t="s">
        <v>313</v>
      </c>
      <c r="R15" s="51">
        <v>9.3699999999999992</v>
      </c>
      <c r="S15" s="58">
        <v>9598</v>
      </c>
      <c r="T15" s="59">
        <v>10975</v>
      </c>
    </row>
    <row r="16" spans="3:20" ht="16.5" thickTop="1" thickBot="1" x14ac:dyDescent="0.3">
      <c r="C16" s="14" t="s">
        <v>60</v>
      </c>
      <c r="D16" s="16" t="s">
        <v>61</v>
      </c>
      <c r="E16" s="17" t="s">
        <v>9</v>
      </c>
      <c r="F16" s="9"/>
      <c r="G16" s="21">
        <v>1</v>
      </c>
      <c r="H16" s="18">
        <v>0.1</v>
      </c>
      <c r="I16" s="10"/>
      <c r="J16" s="15" t="s">
        <v>64</v>
      </c>
      <c r="K16" s="12" t="s">
        <v>21</v>
      </c>
      <c r="L16" s="1" t="s">
        <v>23</v>
      </c>
      <c r="M16" s="56" t="s">
        <v>63</v>
      </c>
      <c r="N16" s="27" t="s">
        <v>62</v>
      </c>
      <c r="O16" s="15">
        <v>66900</v>
      </c>
      <c r="P16" s="54" t="s">
        <v>254</v>
      </c>
      <c r="Q16" s="57" t="s">
        <v>313</v>
      </c>
      <c r="R16" s="51">
        <v>9.3699999999999992</v>
      </c>
      <c r="S16" s="58">
        <v>9598</v>
      </c>
      <c r="T16" s="59">
        <v>10975</v>
      </c>
    </row>
    <row r="17" spans="3:20" ht="16.5" thickTop="1" thickBot="1" x14ac:dyDescent="0.3">
      <c r="C17" s="14" t="s">
        <v>66</v>
      </c>
      <c r="D17" s="16" t="s">
        <v>67</v>
      </c>
      <c r="E17" s="17" t="s">
        <v>9</v>
      </c>
      <c r="F17" s="9"/>
      <c r="G17" s="22" t="s">
        <v>18</v>
      </c>
      <c r="H17" s="18">
        <v>0.1</v>
      </c>
      <c r="I17" s="10"/>
      <c r="J17" s="15" t="s">
        <v>69</v>
      </c>
      <c r="K17" s="12" t="s">
        <v>67</v>
      </c>
      <c r="L17" s="1" t="s">
        <v>23</v>
      </c>
      <c r="M17" s="56" t="s">
        <v>70</v>
      </c>
      <c r="N17" s="27" t="s">
        <v>58</v>
      </c>
      <c r="O17" s="15">
        <v>118800</v>
      </c>
      <c r="P17" s="54" t="s">
        <v>256</v>
      </c>
      <c r="Q17" s="57" t="s">
        <v>314</v>
      </c>
      <c r="R17" s="51">
        <v>29.92</v>
      </c>
      <c r="S17" s="58">
        <v>22076</v>
      </c>
      <c r="T17" s="59">
        <v>25549</v>
      </c>
    </row>
    <row r="18" spans="3:20" ht="16.5" thickTop="1" thickBot="1" x14ac:dyDescent="0.3">
      <c r="C18" s="14" t="s">
        <v>65</v>
      </c>
      <c r="D18" s="16" t="s">
        <v>68</v>
      </c>
      <c r="E18" s="17" t="s">
        <v>9</v>
      </c>
      <c r="F18" s="9"/>
      <c r="G18" s="21" t="s">
        <v>42</v>
      </c>
      <c r="H18" s="18">
        <v>0.1</v>
      </c>
      <c r="I18" s="10"/>
      <c r="J18" s="15" t="s">
        <v>69</v>
      </c>
      <c r="K18" s="12" t="s">
        <v>67</v>
      </c>
      <c r="L18" s="1" t="s">
        <v>23</v>
      </c>
      <c r="M18" s="56" t="s">
        <v>70</v>
      </c>
      <c r="N18" s="27" t="s">
        <v>58</v>
      </c>
      <c r="O18" s="15">
        <v>118800</v>
      </c>
      <c r="P18" s="54" t="s">
        <v>256</v>
      </c>
      <c r="Q18" s="57" t="s">
        <v>314</v>
      </c>
      <c r="R18" s="51">
        <v>29.92</v>
      </c>
      <c r="S18" s="58">
        <v>22076</v>
      </c>
      <c r="T18" s="59">
        <v>25549</v>
      </c>
    </row>
    <row r="19" spans="3:20" ht="16.5" thickTop="1" thickBot="1" x14ac:dyDescent="0.3">
      <c r="C19" s="14" t="s">
        <v>71</v>
      </c>
      <c r="D19" s="16" t="s">
        <v>67</v>
      </c>
      <c r="E19" s="17" t="s">
        <v>9</v>
      </c>
      <c r="F19" s="9"/>
      <c r="G19" s="22" t="s">
        <v>18</v>
      </c>
      <c r="H19" s="18">
        <v>0.1</v>
      </c>
      <c r="I19" s="10"/>
      <c r="J19" s="15" t="s">
        <v>72</v>
      </c>
      <c r="K19" s="12" t="s">
        <v>67</v>
      </c>
      <c r="L19" s="1" t="s">
        <v>23</v>
      </c>
      <c r="M19" s="56" t="s">
        <v>74</v>
      </c>
      <c r="N19" s="27" t="s">
        <v>73</v>
      </c>
      <c r="O19" s="15">
        <v>5200</v>
      </c>
      <c r="P19" s="54" t="s">
        <v>260</v>
      </c>
      <c r="Q19" s="57" t="s">
        <v>317</v>
      </c>
      <c r="R19" s="51">
        <v>29.08</v>
      </c>
      <c r="S19" s="58">
        <v>22077</v>
      </c>
      <c r="T19" s="59">
        <v>25554</v>
      </c>
    </row>
    <row r="20" spans="3:20" ht="16.5" thickTop="1" thickBot="1" x14ac:dyDescent="0.3">
      <c r="C20" s="14" t="s">
        <v>75</v>
      </c>
      <c r="D20" s="16" t="s">
        <v>76</v>
      </c>
      <c r="E20" s="17" t="s">
        <v>77</v>
      </c>
      <c r="F20" s="9" t="s">
        <v>337</v>
      </c>
      <c r="G20" s="21">
        <v>1</v>
      </c>
      <c r="H20" s="18">
        <v>0.1</v>
      </c>
      <c r="I20" s="10"/>
      <c r="J20" s="15" t="s">
        <v>78</v>
      </c>
      <c r="K20" s="12" t="s">
        <v>79</v>
      </c>
      <c r="L20" s="1" t="s">
        <v>11</v>
      </c>
      <c r="M20" s="56" t="s">
        <v>80</v>
      </c>
      <c r="N20" s="27" t="s">
        <v>16</v>
      </c>
      <c r="O20" s="15"/>
      <c r="P20" s="54"/>
      <c r="Q20" s="57"/>
      <c r="R20" s="51"/>
      <c r="S20" s="58"/>
      <c r="T20" s="59"/>
    </row>
    <row r="21" spans="3:20" ht="16.5" thickTop="1" thickBot="1" x14ac:dyDescent="0.3">
      <c r="C21" s="14" t="s">
        <v>81</v>
      </c>
      <c r="D21" s="16" t="s">
        <v>82</v>
      </c>
      <c r="E21" s="17" t="s">
        <v>77</v>
      </c>
      <c r="F21" s="9" t="s">
        <v>337</v>
      </c>
      <c r="G21" s="21" t="s">
        <v>18</v>
      </c>
      <c r="H21" s="18">
        <v>0.1</v>
      </c>
      <c r="I21" s="10"/>
      <c r="J21" s="15" t="s">
        <v>83</v>
      </c>
      <c r="K21" s="12" t="s">
        <v>82</v>
      </c>
      <c r="L21" s="1" t="s">
        <v>11</v>
      </c>
      <c r="M21" s="56" t="s">
        <v>84</v>
      </c>
      <c r="N21" s="27" t="s">
        <v>26</v>
      </c>
      <c r="O21" s="15"/>
      <c r="P21" s="54"/>
      <c r="Q21" s="57" t="s">
        <v>338</v>
      </c>
      <c r="R21" s="51"/>
      <c r="S21" s="58"/>
      <c r="T21" s="59"/>
    </row>
    <row r="22" spans="3:20" ht="16.5" thickTop="1" thickBot="1" x14ac:dyDescent="0.3">
      <c r="C22" s="14" t="s">
        <v>85</v>
      </c>
      <c r="D22" s="16" t="s">
        <v>82</v>
      </c>
      <c r="E22" s="17" t="s">
        <v>77</v>
      </c>
      <c r="F22" s="9" t="s">
        <v>337</v>
      </c>
      <c r="G22" s="21" t="s">
        <v>18</v>
      </c>
      <c r="H22" s="18">
        <v>0.1</v>
      </c>
      <c r="I22" s="10"/>
      <c r="J22" s="15" t="s">
        <v>86</v>
      </c>
      <c r="K22" s="12" t="s">
        <v>82</v>
      </c>
      <c r="L22" s="1" t="s">
        <v>11</v>
      </c>
      <c r="M22" s="56" t="s">
        <v>87</v>
      </c>
      <c r="N22" s="27" t="s">
        <v>62</v>
      </c>
      <c r="O22" s="15"/>
      <c r="P22" s="54"/>
      <c r="Q22" s="57" t="s">
        <v>338</v>
      </c>
      <c r="R22" s="51"/>
      <c r="S22" s="58"/>
      <c r="T22" s="59"/>
    </row>
    <row r="23" spans="3:20" ht="16.5" thickTop="1" thickBot="1" x14ac:dyDescent="0.3">
      <c r="C23" s="14" t="s">
        <v>88</v>
      </c>
      <c r="D23" s="16" t="s">
        <v>89</v>
      </c>
      <c r="E23" s="17" t="s">
        <v>77</v>
      </c>
      <c r="F23" s="9" t="s">
        <v>337</v>
      </c>
      <c r="G23" s="29">
        <v>1</v>
      </c>
      <c r="H23" s="25"/>
      <c r="I23" s="10"/>
      <c r="J23" s="15" t="s">
        <v>91</v>
      </c>
      <c r="K23" s="12" t="s">
        <v>90</v>
      </c>
      <c r="M23" s="19"/>
      <c r="N23" s="27" t="s">
        <v>92</v>
      </c>
      <c r="O23" s="15"/>
      <c r="P23" s="54" t="s">
        <v>228</v>
      </c>
      <c r="Q23" s="57"/>
      <c r="R23" s="51"/>
      <c r="S23" s="58"/>
      <c r="T23" s="59"/>
    </row>
    <row r="24" spans="3:20" ht="16.5" thickTop="1" thickBot="1" x14ac:dyDescent="0.3">
      <c r="C24" s="14" t="s">
        <v>93</v>
      </c>
      <c r="D24" s="30" t="s">
        <v>90</v>
      </c>
      <c r="E24" s="17" t="s">
        <v>77</v>
      </c>
      <c r="F24" s="9"/>
      <c r="G24" s="22" t="s">
        <v>18</v>
      </c>
      <c r="H24" s="25"/>
      <c r="I24" s="10"/>
      <c r="J24" s="15" t="s">
        <v>97</v>
      </c>
      <c r="K24" s="11"/>
      <c r="M24" s="19"/>
      <c r="N24" s="27" t="s">
        <v>98</v>
      </c>
      <c r="O24" s="15"/>
      <c r="P24" s="54" t="s">
        <v>227</v>
      </c>
      <c r="Q24" s="57"/>
      <c r="R24" s="51"/>
      <c r="S24" s="58"/>
      <c r="T24" s="59"/>
    </row>
    <row r="25" spans="3:20" ht="16.5" thickTop="1" thickBot="1" x14ac:dyDescent="0.3">
      <c r="C25" s="14" t="s">
        <v>94</v>
      </c>
      <c r="D25" s="16" t="s">
        <v>95</v>
      </c>
      <c r="E25" s="17" t="s">
        <v>77</v>
      </c>
      <c r="F25" s="9"/>
      <c r="G25" s="29" t="s">
        <v>96</v>
      </c>
      <c r="H25" s="25"/>
      <c r="I25" s="10"/>
      <c r="J25" s="15" t="s">
        <v>97</v>
      </c>
      <c r="K25" s="11"/>
      <c r="M25" s="19"/>
      <c r="N25" s="27" t="s">
        <v>98</v>
      </c>
      <c r="O25" s="15"/>
      <c r="P25" s="54"/>
      <c r="Q25" s="57"/>
      <c r="R25" s="51"/>
      <c r="S25" s="58"/>
      <c r="T25" s="59"/>
    </row>
    <row r="26" spans="3:20" ht="16.5" thickTop="1" thickBot="1" x14ac:dyDescent="0.3">
      <c r="C26" s="14" t="s">
        <v>99</v>
      </c>
      <c r="D26" s="16" t="s">
        <v>100</v>
      </c>
      <c r="E26" s="17" t="s">
        <v>77</v>
      </c>
      <c r="F26" s="9"/>
      <c r="G26" s="29" t="s">
        <v>18</v>
      </c>
      <c r="H26" s="25"/>
      <c r="I26" s="10"/>
      <c r="J26" s="15" t="s">
        <v>101</v>
      </c>
      <c r="K26" s="12" t="s">
        <v>100</v>
      </c>
      <c r="M26" s="19"/>
      <c r="N26" s="27" t="s">
        <v>102</v>
      </c>
      <c r="O26" s="15"/>
      <c r="P26" s="54"/>
      <c r="Q26" s="57"/>
      <c r="R26" s="51"/>
      <c r="S26" s="58"/>
      <c r="T26" s="59"/>
    </row>
    <row r="27" spans="3:20" ht="16.5" thickTop="1" thickBot="1" x14ac:dyDescent="0.3">
      <c r="C27" s="14" t="s">
        <v>103</v>
      </c>
      <c r="D27" s="16" t="s">
        <v>104</v>
      </c>
      <c r="E27" s="17" t="s">
        <v>77</v>
      </c>
      <c r="F27" s="9"/>
      <c r="G27" s="29" t="s">
        <v>105</v>
      </c>
      <c r="H27" s="25"/>
      <c r="I27" s="10"/>
      <c r="J27" s="15" t="s">
        <v>101</v>
      </c>
      <c r="K27" s="12" t="s">
        <v>100</v>
      </c>
      <c r="M27" s="19"/>
      <c r="N27" s="27" t="s">
        <v>102</v>
      </c>
      <c r="O27" s="15"/>
      <c r="P27" s="54"/>
      <c r="Q27" s="57"/>
      <c r="R27" s="51"/>
      <c r="S27" s="58"/>
      <c r="T27" s="59"/>
    </row>
    <row r="28" spans="3:20" ht="16.5" thickTop="1" thickBot="1" x14ac:dyDescent="0.3">
      <c r="C28" s="14" t="s">
        <v>106</v>
      </c>
      <c r="D28" s="16" t="s">
        <v>82</v>
      </c>
      <c r="E28" s="17" t="s">
        <v>77</v>
      </c>
      <c r="F28" s="9"/>
      <c r="G28" s="29" t="s">
        <v>105</v>
      </c>
      <c r="H28" s="18">
        <v>0.1</v>
      </c>
      <c r="I28" s="13"/>
      <c r="J28" s="15" t="s">
        <v>107</v>
      </c>
      <c r="K28" s="12" t="s">
        <v>108</v>
      </c>
      <c r="L28" s="1" t="s">
        <v>11</v>
      </c>
      <c r="M28" s="28" t="s">
        <v>109</v>
      </c>
      <c r="N28" s="27" t="s">
        <v>16</v>
      </c>
      <c r="O28" s="15"/>
      <c r="P28" s="54" t="s">
        <v>257</v>
      </c>
      <c r="Q28" s="57"/>
      <c r="R28" s="51"/>
      <c r="S28" s="58"/>
      <c r="T28" s="59"/>
    </row>
    <row r="29" spans="3:20" ht="16.5" thickTop="1" thickBot="1" x14ac:dyDescent="0.3">
      <c r="C29" s="14" t="s">
        <v>110</v>
      </c>
      <c r="D29" s="16" t="s">
        <v>111</v>
      </c>
      <c r="E29" s="17" t="s">
        <v>9</v>
      </c>
      <c r="F29" s="9"/>
      <c r="G29" s="29" t="s">
        <v>18</v>
      </c>
      <c r="H29" s="18">
        <v>0.1</v>
      </c>
      <c r="I29" s="13"/>
      <c r="J29" s="15" t="s">
        <v>114</v>
      </c>
      <c r="K29" s="12" t="s">
        <v>111</v>
      </c>
      <c r="L29" s="1" t="s">
        <v>23</v>
      </c>
      <c r="M29" s="19" t="s">
        <v>113</v>
      </c>
      <c r="N29" s="27" t="s">
        <v>112</v>
      </c>
      <c r="O29" s="15">
        <v>100200</v>
      </c>
      <c r="P29" s="54" t="s">
        <v>268</v>
      </c>
      <c r="Q29" s="57" t="s">
        <v>314</v>
      </c>
      <c r="R29" s="51">
        <v>27.1</v>
      </c>
      <c r="S29" s="58">
        <v>16524</v>
      </c>
      <c r="T29" s="59">
        <v>19619</v>
      </c>
    </row>
    <row r="30" spans="3:20" ht="16.5" thickTop="1" thickBot="1" x14ac:dyDescent="0.3">
      <c r="C30" s="14" t="s">
        <v>115</v>
      </c>
      <c r="D30" s="16" t="s">
        <v>116</v>
      </c>
      <c r="E30" s="17" t="s">
        <v>9</v>
      </c>
      <c r="F30" s="9"/>
      <c r="G30" s="29">
        <v>1</v>
      </c>
      <c r="H30" s="18">
        <v>0.1</v>
      </c>
      <c r="I30" s="13"/>
      <c r="J30" s="15" t="s">
        <v>114</v>
      </c>
      <c r="K30" s="12" t="s">
        <v>111</v>
      </c>
      <c r="L30" s="1" t="s">
        <v>23</v>
      </c>
      <c r="M30" s="19" t="s">
        <v>113</v>
      </c>
      <c r="N30" s="27" t="s">
        <v>112</v>
      </c>
      <c r="O30" s="15">
        <v>100200</v>
      </c>
      <c r="P30" s="54" t="s">
        <v>268</v>
      </c>
      <c r="Q30" s="57" t="s">
        <v>314</v>
      </c>
      <c r="R30" s="51">
        <v>27.1</v>
      </c>
      <c r="S30" s="58">
        <v>16524</v>
      </c>
      <c r="T30" s="59">
        <v>19619</v>
      </c>
    </row>
    <row r="31" spans="3:20" ht="16.5" thickTop="1" thickBot="1" x14ac:dyDescent="0.3">
      <c r="C31" s="14" t="s">
        <v>117</v>
      </c>
      <c r="D31" s="16" t="s">
        <v>100</v>
      </c>
      <c r="E31" s="17" t="s">
        <v>9</v>
      </c>
      <c r="F31" s="9" t="s">
        <v>328</v>
      </c>
      <c r="G31" s="29">
        <v>1</v>
      </c>
      <c r="H31" s="18">
        <v>0.1</v>
      </c>
      <c r="I31" s="13"/>
      <c r="J31" s="15" t="s">
        <v>118</v>
      </c>
      <c r="K31" s="12" t="s">
        <v>100</v>
      </c>
      <c r="L31" s="1" t="s">
        <v>11</v>
      </c>
      <c r="M31" s="28" t="s">
        <v>119</v>
      </c>
      <c r="N31" s="27" t="s">
        <v>16</v>
      </c>
      <c r="O31" s="15"/>
      <c r="P31" s="54"/>
      <c r="Q31" s="57" t="s">
        <v>327</v>
      </c>
      <c r="R31" s="51"/>
      <c r="S31" s="58"/>
      <c r="T31" s="59"/>
    </row>
    <row r="32" spans="3:20" ht="16.5" thickTop="1" thickBot="1" x14ac:dyDescent="0.3">
      <c r="C32" s="14" t="s">
        <v>120</v>
      </c>
      <c r="D32" s="16" t="s">
        <v>76</v>
      </c>
      <c r="E32" s="17" t="s">
        <v>121</v>
      </c>
      <c r="F32" s="9" t="s">
        <v>328</v>
      </c>
      <c r="G32" s="29" t="s">
        <v>18</v>
      </c>
      <c r="H32" s="18">
        <v>0.1</v>
      </c>
      <c r="I32" s="13"/>
      <c r="J32" s="15" t="s">
        <v>123</v>
      </c>
      <c r="K32" s="12" t="s">
        <v>76</v>
      </c>
      <c r="L32" s="1" t="s">
        <v>11</v>
      </c>
      <c r="M32" s="19" t="s">
        <v>122</v>
      </c>
      <c r="N32" s="27" t="s">
        <v>62</v>
      </c>
      <c r="O32" s="15"/>
      <c r="P32" s="54"/>
      <c r="Q32" s="57" t="s">
        <v>329</v>
      </c>
      <c r="R32" s="51"/>
      <c r="S32" s="58"/>
      <c r="T32" s="59"/>
    </row>
    <row r="33" spans="2:20" ht="16.5" thickTop="1" thickBot="1" x14ac:dyDescent="0.3">
      <c r="C33" s="14" t="s">
        <v>124</v>
      </c>
      <c r="D33" s="16" t="s">
        <v>125</v>
      </c>
      <c r="E33" s="17" t="s">
        <v>121</v>
      </c>
      <c r="F33" s="9" t="s">
        <v>328</v>
      </c>
      <c r="G33" s="21">
        <v>1</v>
      </c>
      <c r="H33" s="18">
        <v>0.1</v>
      </c>
      <c r="I33" s="13"/>
      <c r="J33" s="15" t="s">
        <v>123</v>
      </c>
      <c r="K33" s="12" t="s">
        <v>76</v>
      </c>
      <c r="L33" s="1" t="s">
        <v>11</v>
      </c>
      <c r="M33" s="19" t="s">
        <v>122</v>
      </c>
      <c r="N33" s="27" t="s">
        <v>62</v>
      </c>
      <c r="O33" s="15"/>
      <c r="P33" s="54"/>
      <c r="Q33" s="57" t="s">
        <v>329</v>
      </c>
      <c r="R33" s="51"/>
      <c r="S33" s="58"/>
      <c r="T33" s="59"/>
    </row>
    <row r="34" spans="2:20" ht="16.5" thickTop="1" thickBot="1" x14ac:dyDescent="0.3">
      <c r="C34" s="14" t="s">
        <v>126</v>
      </c>
      <c r="D34" s="16" t="s">
        <v>76</v>
      </c>
      <c r="E34" s="17" t="s">
        <v>121</v>
      </c>
      <c r="F34" s="9" t="s">
        <v>328</v>
      </c>
      <c r="G34" s="21" t="s">
        <v>48</v>
      </c>
      <c r="H34" s="18">
        <v>0.1</v>
      </c>
      <c r="I34" s="13"/>
      <c r="J34" s="15" t="s">
        <v>123</v>
      </c>
      <c r="K34" s="12" t="s">
        <v>76</v>
      </c>
      <c r="L34" s="1" t="s">
        <v>11</v>
      </c>
      <c r="M34" s="28" t="s">
        <v>127</v>
      </c>
      <c r="N34" s="27" t="s">
        <v>26</v>
      </c>
      <c r="O34" s="15"/>
      <c r="P34" s="54"/>
      <c r="Q34" s="57" t="s">
        <v>330</v>
      </c>
      <c r="R34" s="51"/>
      <c r="S34" s="58"/>
      <c r="T34" s="59"/>
    </row>
    <row r="35" spans="2:20" ht="16.5" thickTop="1" thickBot="1" x14ac:dyDescent="0.3">
      <c r="C35" s="14" t="s">
        <v>128</v>
      </c>
      <c r="D35" s="16" t="s">
        <v>100</v>
      </c>
      <c r="E35" s="17" t="s">
        <v>121</v>
      </c>
      <c r="F35" s="9" t="s">
        <v>328</v>
      </c>
      <c r="G35" s="29" t="s">
        <v>18</v>
      </c>
      <c r="H35" s="18">
        <v>0.1</v>
      </c>
      <c r="I35" s="13"/>
      <c r="J35" s="15" t="s">
        <v>123</v>
      </c>
      <c r="K35" s="12" t="s">
        <v>100</v>
      </c>
      <c r="L35" s="1" t="s">
        <v>11</v>
      </c>
      <c r="M35" s="19"/>
      <c r="N35" s="27" t="s">
        <v>27</v>
      </c>
      <c r="O35" s="15"/>
      <c r="P35" s="54"/>
      <c r="Q35" s="57" t="s">
        <v>331</v>
      </c>
      <c r="R35" s="51"/>
      <c r="S35" s="58"/>
      <c r="T35" s="59"/>
    </row>
    <row r="36" spans="2:20" ht="16.5" thickTop="1" thickBot="1" x14ac:dyDescent="0.3">
      <c r="C36" s="14" t="s">
        <v>129</v>
      </c>
      <c r="D36" s="16" t="s">
        <v>82</v>
      </c>
      <c r="E36" s="17" t="s">
        <v>121</v>
      </c>
      <c r="F36" s="9" t="s">
        <v>328</v>
      </c>
      <c r="G36" s="29" t="s">
        <v>18</v>
      </c>
      <c r="H36" s="18">
        <v>0.1</v>
      </c>
      <c r="I36" s="13"/>
      <c r="J36" s="15" t="s">
        <v>123</v>
      </c>
      <c r="K36" s="12" t="s">
        <v>82</v>
      </c>
      <c r="L36" t="s">
        <v>11</v>
      </c>
      <c r="M36" s="3" t="s">
        <v>130</v>
      </c>
      <c r="N36" s="27" t="s">
        <v>58</v>
      </c>
      <c r="O36" s="15"/>
      <c r="P36" s="54"/>
      <c r="Q36" s="57" t="s">
        <v>332</v>
      </c>
      <c r="R36" s="51"/>
      <c r="S36" s="58"/>
      <c r="T36" s="59"/>
    </row>
    <row r="37" spans="2:20" ht="16.5" thickTop="1" thickBot="1" x14ac:dyDescent="0.3">
      <c r="C37" s="14" t="s">
        <v>134</v>
      </c>
      <c r="D37" s="16" t="s">
        <v>132</v>
      </c>
      <c r="E37" s="17" t="s">
        <v>121</v>
      </c>
      <c r="F37" s="9" t="s">
        <v>328</v>
      </c>
      <c r="G37" s="21" t="s">
        <v>133</v>
      </c>
      <c r="H37" s="18">
        <v>0.1</v>
      </c>
      <c r="I37" s="13"/>
      <c r="J37" s="15" t="s">
        <v>123</v>
      </c>
      <c r="K37" s="12" t="s">
        <v>82</v>
      </c>
      <c r="L37" t="s">
        <v>11</v>
      </c>
      <c r="M37" s="3" t="s">
        <v>130</v>
      </c>
      <c r="N37" s="27" t="s">
        <v>58</v>
      </c>
      <c r="O37" s="15"/>
      <c r="P37" s="54"/>
      <c r="Q37" s="57"/>
      <c r="R37" s="51"/>
      <c r="S37" s="58"/>
      <c r="T37" s="59"/>
    </row>
    <row r="38" spans="2:20" ht="16.5" thickTop="1" thickBot="1" x14ac:dyDescent="0.3">
      <c r="C38" s="14" t="s">
        <v>136</v>
      </c>
      <c r="D38" s="16" t="s">
        <v>82</v>
      </c>
      <c r="E38" s="17" t="s">
        <v>77</v>
      </c>
      <c r="F38" s="9"/>
      <c r="G38" s="29" t="s">
        <v>18</v>
      </c>
      <c r="H38" s="18">
        <v>0.1</v>
      </c>
      <c r="I38" s="13"/>
      <c r="J38" s="15" t="s">
        <v>137</v>
      </c>
      <c r="K38" s="12" t="s">
        <v>82</v>
      </c>
      <c r="L38" s="1" t="s">
        <v>11</v>
      </c>
      <c r="M38" s="3" t="s">
        <v>135</v>
      </c>
      <c r="N38" s="27" t="s">
        <v>26</v>
      </c>
      <c r="O38" s="15"/>
      <c r="P38" s="54"/>
      <c r="Q38" s="57"/>
      <c r="R38" s="51"/>
      <c r="S38" s="58"/>
      <c r="T38" s="59"/>
    </row>
    <row r="39" spans="2:20" ht="16.5" thickTop="1" thickBot="1" x14ac:dyDescent="0.3">
      <c r="C39" s="14" t="s">
        <v>131</v>
      </c>
      <c r="D39" s="16" t="s">
        <v>82</v>
      </c>
      <c r="E39" s="17" t="s">
        <v>77</v>
      </c>
      <c r="F39" s="9" t="s">
        <v>328</v>
      </c>
      <c r="G39" s="29" t="s">
        <v>18</v>
      </c>
      <c r="H39" s="18">
        <v>0.1</v>
      </c>
      <c r="I39" s="13"/>
      <c r="J39" s="15" t="s">
        <v>137</v>
      </c>
      <c r="K39" s="12" t="s">
        <v>82</v>
      </c>
      <c r="L39" s="1" t="s">
        <v>11</v>
      </c>
      <c r="M39" s="3" t="s">
        <v>135</v>
      </c>
      <c r="N39" s="27" t="s">
        <v>26</v>
      </c>
      <c r="O39" s="15"/>
      <c r="P39" s="54"/>
      <c r="Q39" s="57" t="s">
        <v>332</v>
      </c>
      <c r="R39" s="51"/>
      <c r="S39" s="58"/>
      <c r="T39" s="59"/>
    </row>
    <row r="40" spans="2:20" ht="16.5" thickTop="1" thickBot="1" x14ac:dyDescent="0.3">
      <c r="C40" s="14" t="s">
        <v>138</v>
      </c>
      <c r="D40" s="16" t="s">
        <v>82</v>
      </c>
      <c r="E40" s="17" t="s">
        <v>77</v>
      </c>
      <c r="F40" s="9"/>
      <c r="G40" s="29" t="s">
        <v>18</v>
      </c>
      <c r="H40" s="18">
        <v>0.1</v>
      </c>
      <c r="I40" s="13"/>
      <c r="J40" s="15" t="s">
        <v>139</v>
      </c>
      <c r="K40" s="12" t="s">
        <v>82</v>
      </c>
      <c r="L40" s="1" t="s">
        <v>11</v>
      </c>
      <c r="M40" s="3" t="s">
        <v>141</v>
      </c>
      <c r="N40" s="27" t="s">
        <v>140</v>
      </c>
      <c r="O40" s="15"/>
      <c r="P40" s="54"/>
      <c r="Q40" s="57"/>
      <c r="R40" s="51"/>
      <c r="S40" s="58"/>
      <c r="T40" s="59"/>
    </row>
    <row r="41" spans="2:20" ht="16.5" thickTop="1" thickBot="1" x14ac:dyDescent="0.3">
      <c r="C41" s="14" t="s">
        <v>142</v>
      </c>
      <c r="D41" s="16" t="s">
        <v>143</v>
      </c>
      <c r="E41" s="17" t="s">
        <v>77</v>
      </c>
      <c r="F41" s="9"/>
      <c r="G41" s="21">
        <v>1</v>
      </c>
      <c r="H41" s="18">
        <v>0.1</v>
      </c>
      <c r="I41" s="13"/>
      <c r="J41" s="15" t="s">
        <v>145</v>
      </c>
      <c r="K41" s="12" t="s">
        <v>146</v>
      </c>
      <c r="L41" s="1" t="s">
        <v>11</v>
      </c>
      <c r="M41" s="3" t="s">
        <v>147</v>
      </c>
      <c r="N41" s="27" t="s">
        <v>144</v>
      </c>
      <c r="O41" s="15"/>
      <c r="P41" s="54"/>
      <c r="Q41" s="57" t="s">
        <v>325</v>
      </c>
      <c r="R41" s="51"/>
      <c r="S41" s="58"/>
      <c r="T41" s="59"/>
    </row>
    <row r="42" spans="2:20" ht="16.5" thickTop="1" thickBot="1" x14ac:dyDescent="0.3">
      <c r="C42" s="14" t="s">
        <v>148</v>
      </c>
      <c r="D42" s="16" t="s">
        <v>143</v>
      </c>
      <c r="E42" s="17" t="s">
        <v>77</v>
      </c>
      <c r="F42" s="9"/>
      <c r="G42" s="21">
        <v>1</v>
      </c>
      <c r="H42" s="18">
        <v>0.1</v>
      </c>
      <c r="I42" s="13"/>
      <c r="J42" s="15" t="s">
        <v>149</v>
      </c>
      <c r="K42" s="12" t="s">
        <v>143</v>
      </c>
      <c r="L42" s="1" t="s">
        <v>11</v>
      </c>
      <c r="M42" s="3" t="s">
        <v>147</v>
      </c>
      <c r="N42" s="27" t="s">
        <v>144</v>
      </c>
      <c r="O42" s="15"/>
      <c r="P42" s="54"/>
      <c r="Q42" s="57" t="s">
        <v>325</v>
      </c>
      <c r="R42" s="51"/>
      <c r="S42" s="58"/>
      <c r="T42" s="59"/>
    </row>
    <row r="43" spans="2:20" ht="16.5" thickTop="1" thickBot="1" x14ac:dyDescent="0.3">
      <c r="B43" s="41"/>
      <c r="C43" s="14" t="s">
        <v>150</v>
      </c>
      <c r="D43" s="16" t="s">
        <v>143</v>
      </c>
      <c r="E43" s="17" t="s">
        <v>77</v>
      </c>
      <c r="F43" s="9"/>
      <c r="G43" s="21">
        <v>1</v>
      </c>
      <c r="H43" s="18">
        <v>0.1</v>
      </c>
      <c r="I43" s="13"/>
      <c r="J43" s="15" t="s">
        <v>151</v>
      </c>
      <c r="K43" s="12" t="s">
        <v>143</v>
      </c>
      <c r="L43" s="1" t="s">
        <v>11</v>
      </c>
      <c r="M43" s="3" t="s">
        <v>147</v>
      </c>
      <c r="N43" s="27" t="s">
        <v>144</v>
      </c>
      <c r="O43" s="15"/>
      <c r="P43" s="54" t="s">
        <v>271</v>
      </c>
      <c r="Q43" s="57" t="s">
        <v>325</v>
      </c>
      <c r="R43" s="51"/>
      <c r="S43" s="58"/>
      <c r="T43" s="59"/>
    </row>
    <row r="44" spans="2:20" ht="16.5" thickTop="1" thickBot="1" x14ac:dyDescent="0.3">
      <c r="B44" s="41"/>
      <c r="C44" s="14" t="s">
        <v>152</v>
      </c>
      <c r="D44" s="16" t="s">
        <v>143</v>
      </c>
      <c r="E44" s="17" t="s">
        <v>77</v>
      </c>
      <c r="F44" s="9"/>
      <c r="G44" s="21">
        <v>1</v>
      </c>
      <c r="H44" s="18">
        <v>0.1</v>
      </c>
      <c r="I44" s="13"/>
      <c r="J44" s="15" t="s">
        <v>153</v>
      </c>
      <c r="K44" s="12" t="s">
        <v>143</v>
      </c>
      <c r="L44" s="1" t="s">
        <v>11</v>
      </c>
      <c r="M44" s="3" t="s">
        <v>147</v>
      </c>
      <c r="N44" s="27" t="s">
        <v>144</v>
      </c>
      <c r="O44" s="15"/>
      <c r="P44" s="54" t="s">
        <v>270</v>
      </c>
      <c r="Q44" s="57" t="s">
        <v>325</v>
      </c>
      <c r="R44" s="51"/>
      <c r="S44" s="58"/>
      <c r="T44" s="59"/>
    </row>
    <row r="45" spans="2:20" ht="16.5" thickTop="1" thickBot="1" x14ac:dyDescent="0.3">
      <c r="B45" s="41"/>
      <c r="C45" s="14" t="s">
        <v>154</v>
      </c>
      <c r="D45" s="16" t="s">
        <v>143</v>
      </c>
      <c r="E45" s="17" t="s">
        <v>77</v>
      </c>
      <c r="F45" s="9"/>
      <c r="G45" s="21">
        <v>1</v>
      </c>
      <c r="H45" s="18">
        <v>0.1</v>
      </c>
      <c r="I45" s="13"/>
      <c r="J45" s="15" t="s">
        <v>155</v>
      </c>
      <c r="K45" s="12" t="s">
        <v>143</v>
      </c>
      <c r="L45" s="1" t="s">
        <v>11</v>
      </c>
      <c r="M45" s="3" t="s">
        <v>147</v>
      </c>
      <c r="N45" s="27" t="s">
        <v>144</v>
      </c>
      <c r="O45" s="15"/>
      <c r="P45" s="54" t="s">
        <v>269</v>
      </c>
      <c r="Q45" s="57" t="s">
        <v>325</v>
      </c>
      <c r="R45" s="51"/>
      <c r="S45" s="58"/>
      <c r="T45" s="59"/>
    </row>
    <row r="46" spans="2:20" ht="16.5" thickTop="1" thickBot="1" x14ac:dyDescent="0.3">
      <c r="B46" s="41"/>
      <c r="C46" s="14" t="s">
        <v>156</v>
      </c>
      <c r="D46" s="16" t="s">
        <v>143</v>
      </c>
      <c r="E46" s="17" t="s">
        <v>77</v>
      </c>
      <c r="F46" s="9"/>
      <c r="G46" s="21">
        <v>1</v>
      </c>
      <c r="H46" s="18">
        <v>0.1</v>
      </c>
      <c r="I46" s="13"/>
      <c r="J46" s="15" t="s">
        <v>157</v>
      </c>
      <c r="K46" s="12" t="s">
        <v>143</v>
      </c>
      <c r="L46" s="1" t="s">
        <v>11</v>
      </c>
      <c r="M46" s="3" t="s">
        <v>147</v>
      </c>
      <c r="N46" s="27" t="s">
        <v>144</v>
      </c>
      <c r="O46" s="15"/>
      <c r="P46" s="54"/>
      <c r="Q46" s="57" t="s">
        <v>325</v>
      </c>
      <c r="R46" s="51"/>
      <c r="S46" s="58"/>
      <c r="T46" s="59"/>
    </row>
    <row r="47" spans="2:20" ht="16.5" thickTop="1" thickBot="1" x14ac:dyDescent="0.3">
      <c r="B47" s="41"/>
      <c r="C47" s="14" t="s">
        <v>158</v>
      </c>
      <c r="D47" s="16" t="s">
        <v>143</v>
      </c>
      <c r="E47" s="17" t="s">
        <v>77</v>
      </c>
      <c r="F47" s="9"/>
      <c r="G47" s="21">
        <v>1</v>
      </c>
      <c r="H47" s="18">
        <v>0.1</v>
      </c>
      <c r="I47" s="13"/>
      <c r="J47" s="15" t="s">
        <v>159</v>
      </c>
      <c r="K47" s="12" t="s">
        <v>143</v>
      </c>
      <c r="L47" s="1" t="s">
        <v>11</v>
      </c>
      <c r="M47" s="3" t="s">
        <v>147</v>
      </c>
      <c r="N47" s="27" t="s">
        <v>144</v>
      </c>
      <c r="O47" s="15"/>
      <c r="P47" s="54" t="s">
        <v>257</v>
      </c>
      <c r="Q47" s="57" t="s">
        <v>325</v>
      </c>
      <c r="R47" s="51"/>
      <c r="S47" s="58"/>
      <c r="T47" s="59"/>
    </row>
    <row r="48" spans="2:20" ht="16.5" thickTop="1" thickBot="1" x14ac:dyDescent="0.3">
      <c r="B48" s="41"/>
      <c r="C48" s="14" t="s">
        <v>160</v>
      </c>
      <c r="D48" s="16" t="s">
        <v>143</v>
      </c>
      <c r="E48" s="17" t="s">
        <v>77</v>
      </c>
      <c r="F48" s="9"/>
      <c r="G48" s="21">
        <v>1</v>
      </c>
      <c r="H48" s="18">
        <v>0.1</v>
      </c>
      <c r="I48" s="13"/>
      <c r="J48" s="15" t="s">
        <v>161</v>
      </c>
      <c r="K48" s="12" t="s">
        <v>143</v>
      </c>
      <c r="L48" s="1" t="s">
        <v>11</v>
      </c>
      <c r="M48" s="3" t="s">
        <v>147</v>
      </c>
      <c r="N48" s="27" t="s">
        <v>144</v>
      </c>
      <c r="O48" s="15"/>
      <c r="P48" s="54" t="s">
        <v>259</v>
      </c>
      <c r="Q48" s="57" t="s">
        <v>325</v>
      </c>
      <c r="R48" s="51"/>
      <c r="S48" s="58"/>
      <c r="T48" s="59"/>
    </row>
    <row r="49" spans="2:20" ht="16.5" thickTop="1" thickBot="1" x14ac:dyDescent="0.3">
      <c r="B49" s="41"/>
      <c r="C49" s="14" t="s">
        <v>162</v>
      </c>
      <c r="D49" s="16" t="s">
        <v>143</v>
      </c>
      <c r="E49" s="17" t="s">
        <v>77</v>
      </c>
      <c r="F49" s="9"/>
      <c r="G49" s="21">
        <v>1</v>
      </c>
      <c r="H49" s="18">
        <v>0.1</v>
      </c>
      <c r="I49" s="13"/>
      <c r="J49" s="15" t="s">
        <v>163</v>
      </c>
      <c r="K49" s="12" t="s">
        <v>143</v>
      </c>
      <c r="L49" s="1" t="s">
        <v>11</v>
      </c>
      <c r="M49" s="3" t="s">
        <v>147</v>
      </c>
      <c r="N49" s="27" t="s">
        <v>144</v>
      </c>
      <c r="O49" s="15"/>
      <c r="P49" s="54" t="s">
        <v>258</v>
      </c>
      <c r="Q49" s="57" t="s">
        <v>325</v>
      </c>
      <c r="R49" s="51"/>
      <c r="S49" s="58"/>
      <c r="T49" s="59"/>
    </row>
    <row r="50" spans="2:20" ht="16.5" thickTop="1" thickBot="1" x14ac:dyDescent="0.3">
      <c r="B50" s="41"/>
      <c r="C50" s="14" t="s">
        <v>164</v>
      </c>
      <c r="D50" s="16" t="s">
        <v>143</v>
      </c>
      <c r="E50" s="17" t="s">
        <v>77</v>
      </c>
      <c r="F50" s="9"/>
      <c r="G50" s="21">
        <v>1</v>
      </c>
      <c r="H50" s="18">
        <v>0.1</v>
      </c>
      <c r="I50" s="13"/>
      <c r="J50" s="15" t="s">
        <v>167</v>
      </c>
      <c r="K50" s="12" t="s">
        <v>143</v>
      </c>
      <c r="L50" s="1" t="s">
        <v>11</v>
      </c>
      <c r="M50" s="3" t="s">
        <v>170</v>
      </c>
      <c r="N50" s="27" t="s">
        <v>26</v>
      </c>
      <c r="O50" s="15"/>
      <c r="P50" s="54" t="s">
        <v>251</v>
      </c>
      <c r="Q50" s="57" t="s">
        <v>325</v>
      </c>
      <c r="R50" s="51"/>
      <c r="S50" s="58"/>
      <c r="T50" s="59"/>
    </row>
    <row r="51" spans="2:20" ht="16.5" thickTop="1" thickBot="1" x14ac:dyDescent="0.3">
      <c r="B51" s="41"/>
      <c r="C51" s="14" t="s">
        <v>165</v>
      </c>
      <c r="D51" s="16" t="s">
        <v>143</v>
      </c>
      <c r="E51" s="17" t="s">
        <v>77</v>
      </c>
      <c r="F51" s="9"/>
      <c r="G51" s="21">
        <v>1</v>
      </c>
      <c r="H51" s="18">
        <v>0.1</v>
      </c>
      <c r="I51" s="13"/>
      <c r="J51" s="15" t="s">
        <v>168</v>
      </c>
      <c r="K51" s="12" t="s">
        <v>143</v>
      </c>
      <c r="L51" s="1" t="s">
        <v>11</v>
      </c>
      <c r="M51" s="3" t="s">
        <v>170</v>
      </c>
      <c r="N51" s="27" t="s">
        <v>26</v>
      </c>
      <c r="O51" s="15"/>
      <c r="P51" s="54" t="s">
        <v>251</v>
      </c>
      <c r="Q51" s="57" t="s">
        <v>325</v>
      </c>
      <c r="R51" s="51"/>
      <c r="S51" s="58"/>
      <c r="T51" s="59"/>
    </row>
    <row r="52" spans="2:20" ht="16.5" thickTop="1" thickBot="1" x14ac:dyDescent="0.3">
      <c r="B52" s="40"/>
      <c r="C52" s="14" t="s">
        <v>166</v>
      </c>
      <c r="D52" s="16" t="s">
        <v>143</v>
      </c>
      <c r="E52" s="17" t="s">
        <v>77</v>
      </c>
      <c r="F52" s="9"/>
      <c r="G52" s="21">
        <v>1</v>
      </c>
      <c r="H52" s="18">
        <v>0.1</v>
      </c>
      <c r="I52" s="13"/>
      <c r="J52" s="15" t="s">
        <v>169</v>
      </c>
      <c r="K52" s="12" t="s">
        <v>143</v>
      </c>
      <c r="L52" s="1" t="s">
        <v>11</v>
      </c>
      <c r="M52" s="3" t="s">
        <v>170</v>
      </c>
      <c r="N52" s="27" t="s">
        <v>26</v>
      </c>
      <c r="O52" s="15"/>
      <c r="P52" s="54" t="s">
        <v>252</v>
      </c>
      <c r="Q52" s="57" t="s">
        <v>325</v>
      </c>
      <c r="R52" s="51"/>
      <c r="S52" s="58"/>
      <c r="T52" s="59"/>
    </row>
    <row r="53" spans="2:20" ht="16.5" thickTop="1" thickBot="1" x14ac:dyDescent="0.3">
      <c r="B53" s="40"/>
      <c r="C53" s="14" t="s">
        <v>171</v>
      </c>
      <c r="D53" s="16" t="s">
        <v>143</v>
      </c>
      <c r="E53" s="17" t="s">
        <v>77</v>
      </c>
      <c r="F53" s="9"/>
      <c r="G53" s="21">
        <v>1</v>
      </c>
      <c r="H53" s="18">
        <v>0.1</v>
      </c>
      <c r="I53" s="13"/>
      <c r="J53" s="15" t="s">
        <v>172</v>
      </c>
      <c r="K53" s="12" t="s">
        <v>143</v>
      </c>
      <c r="L53" s="1" t="s">
        <v>11</v>
      </c>
      <c r="M53" s="3" t="s">
        <v>174</v>
      </c>
      <c r="N53" s="27" t="s">
        <v>173</v>
      </c>
      <c r="O53" s="15"/>
      <c r="P53" s="54" t="s">
        <v>235</v>
      </c>
      <c r="Q53" s="57" t="s">
        <v>325</v>
      </c>
      <c r="R53" s="51"/>
      <c r="S53" s="58"/>
      <c r="T53" s="59"/>
    </row>
    <row r="54" spans="2:20" ht="16.5" thickTop="1" thickBot="1" x14ac:dyDescent="0.3">
      <c r="B54" s="40"/>
      <c r="C54" s="14" t="s">
        <v>229</v>
      </c>
      <c r="D54" s="16" t="s">
        <v>230</v>
      </c>
      <c r="E54" s="17" t="s">
        <v>77</v>
      </c>
      <c r="F54" s="9"/>
      <c r="G54" s="21">
        <v>1</v>
      </c>
      <c r="H54" s="18">
        <v>0.1</v>
      </c>
      <c r="I54" s="13"/>
      <c r="J54" s="15" t="s">
        <v>231</v>
      </c>
      <c r="K54" s="12" t="s">
        <v>230</v>
      </c>
      <c r="L54" s="1" t="s">
        <v>11</v>
      </c>
      <c r="M54" s="3" t="s">
        <v>232</v>
      </c>
      <c r="N54" s="27" t="s">
        <v>233</v>
      </c>
      <c r="O54" s="15"/>
      <c r="P54" s="54" t="s">
        <v>234</v>
      </c>
      <c r="Q54" s="57"/>
      <c r="R54" s="51"/>
      <c r="S54" s="58"/>
      <c r="T54" s="59"/>
    </row>
    <row r="55" spans="2:20" ht="16.5" thickTop="1" thickBot="1" x14ac:dyDescent="0.3">
      <c r="C55" s="14" t="s">
        <v>236</v>
      </c>
      <c r="D55" s="16" t="s">
        <v>21</v>
      </c>
      <c r="E55" s="17" t="s">
        <v>77</v>
      </c>
      <c r="F55" s="9"/>
      <c r="G55" s="21">
        <v>1</v>
      </c>
      <c r="H55" s="18">
        <v>0.1</v>
      </c>
      <c r="I55" s="13"/>
      <c r="J55" s="15" t="s">
        <v>237</v>
      </c>
      <c r="K55" s="12" t="s">
        <v>21</v>
      </c>
      <c r="L55" s="1" t="s">
        <v>11</v>
      </c>
      <c r="M55" s="3" t="s">
        <v>238</v>
      </c>
      <c r="N55" s="27" t="s">
        <v>239</v>
      </c>
      <c r="O55" s="15"/>
      <c r="P55" s="54" t="s">
        <v>240</v>
      </c>
      <c r="Q55" s="57" t="s">
        <v>326</v>
      </c>
      <c r="R55" s="51"/>
      <c r="S55" s="58"/>
      <c r="T55" s="59"/>
    </row>
    <row r="56" spans="2:20" ht="16.5" thickTop="1" thickBot="1" x14ac:dyDescent="0.3">
      <c r="C56" s="14" t="s">
        <v>241</v>
      </c>
      <c r="D56" s="16" t="s">
        <v>21</v>
      </c>
      <c r="E56" s="17" t="s">
        <v>77</v>
      </c>
      <c r="F56" s="9"/>
      <c r="G56" s="21">
        <v>1</v>
      </c>
      <c r="H56" s="18">
        <v>0.1</v>
      </c>
      <c r="I56" s="13"/>
      <c r="J56" s="15" t="s">
        <v>237</v>
      </c>
      <c r="K56" s="12" t="s">
        <v>21</v>
      </c>
      <c r="L56" s="1" t="s">
        <v>11</v>
      </c>
      <c r="M56" s="3" t="s">
        <v>238</v>
      </c>
      <c r="N56" s="27" t="s">
        <v>239</v>
      </c>
      <c r="O56" s="15"/>
      <c r="P56" s="54" t="s">
        <v>240</v>
      </c>
      <c r="Q56" s="57" t="s">
        <v>326</v>
      </c>
      <c r="R56" s="51"/>
      <c r="S56" s="58"/>
      <c r="T56" s="59"/>
    </row>
    <row r="57" spans="2:20" ht="16.5" thickTop="1" thickBot="1" x14ac:dyDescent="0.3">
      <c r="C57" s="14" t="s">
        <v>242</v>
      </c>
      <c r="D57" s="16" t="s">
        <v>108</v>
      </c>
      <c r="E57" s="17" t="s">
        <v>77</v>
      </c>
      <c r="F57" s="9"/>
      <c r="G57" s="20"/>
      <c r="H57" s="25"/>
      <c r="I57" s="13"/>
      <c r="J57" s="6"/>
      <c r="K57" s="12"/>
      <c r="L57" s="1" t="s">
        <v>11</v>
      </c>
      <c r="M57" s="3" t="s">
        <v>243</v>
      </c>
      <c r="N57" s="24"/>
      <c r="O57" s="6"/>
      <c r="P57" s="54" t="s">
        <v>244</v>
      </c>
      <c r="Q57" s="57"/>
      <c r="R57" s="51"/>
      <c r="S57" s="58"/>
      <c r="T57" s="59"/>
    </row>
    <row r="58" spans="2:20" ht="16.5" thickTop="1" thickBot="1" x14ac:dyDescent="0.3">
      <c r="C58" s="14" t="s">
        <v>245</v>
      </c>
      <c r="D58" s="16" t="s">
        <v>6</v>
      </c>
      <c r="E58" s="17" t="s">
        <v>9</v>
      </c>
      <c r="F58" s="9"/>
      <c r="G58" s="29" t="s">
        <v>18</v>
      </c>
      <c r="H58" s="18">
        <v>0.1</v>
      </c>
      <c r="I58" s="13"/>
      <c r="J58" s="15" t="s">
        <v>247</v>
      </c>
      <c r="K58" s="12" t="s">
        <v>6</v>
      </c>
      <c r="L58" s="1" t="s">
        <v>11</v>
      </c>
      <c r="M58" s="3" t="s">
        <v>248</v>
      </c>
      <c r="N58" s="27" t="s">
        <v>27</v>
      </c>
      <c r="O58" s="15">
        <v>4000</v>
      </c>
      <c r="P58" s="54" t="s">
        <v>246</v>
      </c>
      <c r="Q58" s="57" t="s">
        <v>324</v>
      </c>
      <c r="R58" s="51">
        <v>9.3699999999999992</v>
      </c>
      <c r="S58" s="58">
        <v>10441</v>
      </c>
      <c r="T58" s="59">
        <v>12132</v>
      </c>
    </row>
    <row r="59" spans="2:20" ht="16.5" thickTop="1" thickBot="1" x14ac:dyDescent="0.3">
      <c r="C59" s="14" t="s">
        <v>99</v>
      </c>
      <c r="D59" s="16" t="s">
        <v>100</v>
      </c>
      <c r="E59" s="17" t="s">
        <v>77</v>
      </c>
      <c r="F59" s="9"/>
      <c r="G59" s="29" t="s">
        <v>18</v>
      </c>
      <c r="H59" s="25"/>
      <c r="I59" s="13"/>
      <c r="J59" s="15" t="s">
        <v>249</v>
      </c>
      <c r="K59" s="12" t="s">
        <v>100</v>
      </c>
      <c r="M59" s="28"/>
      <c r="N59" s="27" t="s">
        <v>26</v>
      </c>
      <c r="O59" s="15"/>
      <c r="P59" s="54" t="s">
        <v>250</v>
      </c>
      <c r="Q59" s="57"/>
      <c r="R59" s="51"/>
      <c r="S59" s="58"/>
      <c r="T59" s="59"/>
    </row>
    <row r="60" spans="2:20" ht="16.5" thickTop="1" thickBot="1" x14ac:dyDescent="0.3">
      <c r="C60" s="14" t="s">
        <v>103</v>
      </c>
      <c r="D60" s="16" t="s">
        <v>104</v>
      </c>
      <c r="E60" s="17" t="s">
        <v>77</v>
      </c>
      <c r="F60" s="9"/>
      <c r="G60" s="21">
        <v>1</v>
      </c>
      <c r="H60" s="25"/>
      <c r="I60" s="13"/>
      <c r="J60" s="15" t="s">
        <v>249</v>
      </c>
      <c r="K60" s="12" t="s">
        <v>100</v>
      </c>
      <c r="M60" s="28"/>
      <c r="N60" s="27" t="s">
        <v>26</v>
      </c>
      <c r="O60" s="15"/>
      <c r="P60" s="54" t="s">
        <v>250</v>
      </c>
      <c r="Q60" s="57"/>
      <c r="R60" s="51"/>
      <c r="S60" s="58"/>
      <c r="T60" s="59"/>
    </row>
    <row r="61" spans="2:20" ht="16.5" thickTop="1" thickBot="1" x14ac:dyDescent="0.3">
      <c r="C61" s="14" t="s">
        <v>261</v>
      </c>
      <c r="D61" s="16" t="s">
        <v>278</v>
      </c>
      <c r="E61" s="17" t="s">
        <v>77</v>
      </c>
      <c r="F61" s="9"/>
      <c r="G61" s="21">
        <v>1</v>
      </c>
      <c r="H61" s="25"/>
      <c r="I61" s="13"/>
      <c r="J61" s="15" t="s">
        <v>262</v>
      </c>
      <c r="K61" s="12" t="s">
        <v>263</v>
      </c>
      <c r="M61" s="28"/>
      <c r="N61" s="24"/>
      <c r="O61" s="6"/>
      <c r="P61" s="54" t="s">
        <v>266</v>
      </c>
      <c r="Q61" s="57"/>
      <c r="R61" s="51"/>
      <c r="S61" s="58"/>
      <c r="T61" s="59"/>
    </row>
    <row r="62" spans="2:20" ht="16.5" thickTop="1" thickBot="1" x14ac:dyDescent="0.3">
      <c r="C62" s="14" t="s">
        <v>264</v>
      </c>
      <c r="D62" s="16" t="s">
        <v>279</v>
      </c>
      <c r="E62" s="17" t="s">
        <v>77</v>
      </c>
      <c r="F62" s="9"/>
      <c r="G62" s="21" t="s">
        <v>42</v>
      </c>
      <c r="H62" s="25"/>
      <c r="I62" s="13"/>
      <c r="J62" s="15" t="s">
        <v>262</v>
      </c>
      <c r="K62" s="12" t="s">
        <v>263</v>
      </c>
      <c r="M62" s="28"/>
      <c r="N62" s="55" t="s">
        <v>265</v>
      </c>
      <c r="O62" s="61"/>
      <c r="P62" s="54" t="s">
        <v>267</v>
      </c>
      <c r="Q62" s="57"/>
      <c r="R62" s="51"/>
      <c r="S62" s="58"/>
      <c r="T62" s="59"/>
    </row>
    <row r="63" spans="2:20" ht="16.5" thickTop="1" thickBot="1" x14ac:dyDescent="0.3">
      <c r="C63" s="14" t="s">
        <v>272</v>
      </c>
      <c r="D63" s="16" t="s">
        <v>273</v>
      </c>
      <c r="E63" s="17" t="s">
        <v>9</v>
      </c>
      <c r="F63" s="9"/>
      <c r="G63" s="21" t="s">
        <v>42</v>
      </c>
      <c r="H63" s="18">
        <v>0.1</v>
      </c>
      <c r="I63" s="13"/>
      <c r="J63" s="15" t="s">
        <v>274</v>
      </c>
      <c r="K63" s="12" t="s">
        <v>273</v>
      </c>
      <c r="L63" t="s">
        <v>11</v>
      </c>
      <c r="M63" s="3" t="s">
        <v>275</v>
      </c>
      <c r="N63" s="27" t="s">
        <v>276</v>
      </c>
      <c r="O63" s="15" t="s">
        <v>321</v>
      </c>
      <c r="P63" s="53"/>
      <c r="Q63" s="57" t="s">
        <v>320</v>
      </c>
      <c r="R63" s="51">
        <v>32.04</v>
      </c>
      <c r="S63" s="58">
        <v>28473</v>
      </c>
      <c r="T63" s="59">
        <v>32390</v>
      </c>
    </row>
    <row r="64" spans="2:20" ht="16.5" thickTop="1" thickBot="1" x14ac:dyDescent="0.3">
      <c r="C64" s="14" t="s">
        <v>277</v>
      </c>
      <c r="D64" s="16" t="s">
        <v>278</v>
      </c>
      <c r="E64" s="17" t="s">
        <v>77</v>
      </c>
      <c r="F64" s="9"/>
      <c r="G64" s="21" t="s">
        <v>42</v>
      </c>
      <c r="H64" s="25"/>
      <c r="I64" s="13"/>
      <c r="J64" s="15" t="s">
        <v>280</v>
      </c>
      <c r="K64" s="12" t="s">
        <v>263</v>
      </c>
      <c r="M64" s="28"/>
      <c r="N64" s="24"/>
      <c r="O64" s="6"/>
      <c r="P64" s="53"/>
      <c r="Q64" s="57"/>
      <c r="R64" s="51"/>
      <c r="S64" s="58"/>
      <c r="T64" s="59"/>
    </row>
    <row r="65" spans="3:20" ht="16.5" thickTop="1" thickBot="1" x14ac:dyDescent="0.3">
      <c r="C65" s="14" t="s">
        <v>293</v>
      </c>
      <c r="D65" s="4"/>
      <c r="E65" s="17"/>
      <c r="F65" s="9"/>
      <c r="G65" s="20"/>
      <c r="H65" s="25"/>
      <c r="I65" s="13"/>
      <c r="J65" s="6"/>
      <c r="K65" s="12"/>
      <c r="M65" s="28"/>
      <c r="N65" s="24"/>
      <c r="O65" s="15">
        <v>1500</v>
      </c>
      <c r="P65" s="53"/>
      <c r="Q65" s="57" t="s">
        <v>294</v>
      </c>
      <c r="R65" s="51">
        <v>11.44</v>
      </c>
      <c r="S65" s="58">
        <v>10367</v>
      </c>
      <c r="T65" s="59">
        <v>11751</v>
      </c>
    </row>
    <row r="66" spans="3:20" ht="16.5" thickTop="1" thickBot="1" x14ac:dyDescent="0.3">
      <c r="C66" s="14" t="s">
        <v>296</v>
      </c>
      <c r="D66" s="4"/>
      <c r="E66" s="17"/>
      <c r="F66" s="9"/>
      <c r="G66" s="20"/>
      <c r="H66" s="25"/>
      <c r="I66" s="13"/>
      <c r="J66" s="6"/>
      <c r="K66" s="11"/>
      <c r="M66" s="19"/>
      <c r="N66" s="24"/>
      <c r="O66" s="15" t="s">
        <v>303</v>
      </c>
      <c r="P66" s="53"/>
      <c r="Q66" s="57" t="s">
        <v>302</v>
      </c>
      <c r="R66" s="51">
        <v>16.54</v>
      </c>
      <c r="S66" s="58">
        <v>33834</v>
      </c>
      <c r="T66" s="59">
        <v>37542</v>
      </c>
    </row>
    <row r="67" spans="3:20" ht="16.5" thickTop="1" thickBot="1" x14ac:dyDescent="0.3">
      <c r="C67" s="14" t="s">
        <v>297</v>
      </c>
      <c r="D67" s="4"/>
      <c r="E67" s="17"/>
      <c r="F67" s="9"/>
      <c r="G67" s="20"/>
      <c r="H67" s="25"/>
      <c r="I67" s="13"/>
      <c r="J67" s="6"/>
      <c r="K67" s="11"/>
      <c r="M67" s="19"/>
      <c r="N67" s="24"/>
      <c r="O67" s="15">
        <v>165300</v>
      </c>
      <c r="P67" s="53"/>
      <c r="Q67" s="57" t="s">
        <v>302</v>
      </c>
      <c r="R67" s="51">
        <v>17.47</v>
      </c>
      <c r="S67" s="58">
        <v>13565</v>
      </c>
      <c r="T67" s="59">
        <v>16226</v>
      </c>
    </row>
    <row r="68" spans="3:20" ht="16.5" thickTop="1" thickBot="1" x14ac:dyDescent="0.3">
      <c r="C68" s="14" t="s">
        <v>298</v>
      </c>
      <c r="D68" s="4"/>
      <c r="E68" s="17"/>
      <c r="F68" s="9"/>
      <c r="G68" s="20"/>
      <c r="H68" s="25"/>
      <c r="I68" s="13"/>
      <c r="J68" s="6"/>
      <c r="K68" s="11"/>
      <c r="M68" s="19"/>
      <c r="N68" s="24"/>
      <c r="O68" s="15">
        <v>222400</v>
      </c>
      <c r="P68" s="53"/>
      <c r="Q68" s="57" t="s">
        <v>302</v>
      </c>
      <c r="R68" s="51">
        <v>13.17</v>
      </c>
      <c r="S68" s="58">
        <v>7350</v>
      </c>
      <c r="T68" s="59">
        <v>8900</v>
      </c>
    </row>
    <row r="69" spans="3:20" ht="16.5" thickTop="1" thickBot="1" x14ac:dyDescent="0.3">
      <c r="C69" s="14" t="s">
        <v>299</v>
      </c>
      <c r="D69" s="4"/>
      <c r="E69" s="17"/>
      <c r="F69" s="9"/>
      <c r="G69" s="20"/>
      <c r="H69" s="25"/>
      <c r="I69" s="13"/>
      <c r="J69" s="6"/>
      <c r="K69" s="11"/>
      <c r="M69" s="19"/>
      <c r="N69" s="24"/>
      <c r="O69" s="15">
        <v>282200</v>
      </c>
      <c r="P69" s="53"/>
      <c r="Q69" s="57" t="s">
        <v>302</v>
      </c>
      <c r="R69" s="51">
        <v>11.44</v>
      </c>
      <c r="S69" s="58">
        <v>10367</v>
      </c>
      <c r="T69" s="59">
        <v>11751</v>
      </c>
    </row>
    <row r="70" spans="3:20" ht="16.5" thickTop="1" thickBot="1" x14ac:dyDescent="0.3">
      <c r="C70" s="14" t="s">
        <v>300</v>
      </c>
      <c r="D70" s="4"/>
      <c r="E70" s="17"/>
      <c r="F70" s="9"/>
      <c r="G70" s="20"/>
      <c r="H70" s="25"/>
      <c r="I70" s="13"/>
      <c r="J70" s="6"/>
      <c r="K70" s="11"/>
      <c r="M70" s="19"/>
      <c r="N70" s="24"/>
      <c r="O70" s="15">
        <v>29700</v>
      </c>
      <c r="P70" s="53"/>
      <c r="Q70" s="57" t="s">
        <v>304</v>
      </c>
      <c r="R70" s="51">
        <v>11.44</v>
      </c>
      <c r="S70" s="58">
        <v>10367</v>
      </c>
      <c r="T70" s="59">
        <v>11751</v>
      </c>
    </row>
    <row r="71" spans="3:20" ht="16.5" thickTop="1" thickBot="1" x14ac:dyDescent="0.3">
      <c r="C71" s="14" t="s">
        <v>301</v>
      </c>
      <c r="D71" s="4"/>
      <c r="E71" s="17"/>
      <c r="F71" s="9"/>
      <c r="G71" s="20"/>
      <c r="H71" s="25"/>
      <c r="I71" s="13"/>
      <c r="J71" s="6"/>
      <c r="K71" s="11"/>
      <c r="M71" s="19"/>
      <c r="N71" s="24"/>
      <c r="O71" s="15">
        <v>4000</v>
      </c>
      <c r="P71" s="53"/>
      <c r="Q71" s="57" t="s">
        <v>305</v>
      </c>
      <c r="R71" s="51">
        <v>11.44</v>
      </c>
      <c r="S71" s="58">
        <v>10367</v>
      </c>
      <c r="T71" s="59">
        <v>11751</v>
      </c>
    </row>
    <row r="72" spans="3:20" ht="16.5" thickTop="1" thickBot="1" x14ac:dyDescent="0.3">
      <c r="C72" s="14" t="s">
        <v>306</v>
      </c>
      <c r="D72" s="4"/>
      <c r="E72" s="17"/>
      <c r="F72" s="9"/>
      <c r="G72" s="20"/>
      <c r="H72" s="25"/>
      <c r="I72" s="13"/>
      <c r="J72" s="6"/>
      <c r="K72" s="11"/>
      <c r="M72" s="19"/>
      <c r="N72" s="24"/>
      <c r="O72" s="15">
        <v>5600</v>
      </c>
      <c r="P72" s="53"/>
      <c r="Q72" s="64" t="s">
        <v>307</v>
      </c>
      <c r="R72" s="51">
        <v>9.81</v>
      </c>
      <c r="S72" s="58">
        <v>10426</v>
      </c>
      <c r="T72" s="59">
        <v>12029</v>
      </c>
    </row>
    <row r="73" spans="3:20" ht="16.5" thickTop="1" thickBot="1" x14ac:dyDescent="0.3">
      <c r="C73" s="14" t="s">
        <v>309</v>
      </c>
      <c r="D73" s="4"/>
      <c r="E73" s="17"/>
      <c r="F73" s="9"/>
      <c r="G73" s="20"/>
      <c r="H73" s="25"/>
      <c r="I73" s="13"/>
      <c r="J73" s="6"/>
      <c r="K73" s="11"/>
      <c r="M73" s="19"/>
      <c r="N73" s="24"/>
      <c r="O73" s="15">
        <v>51000</v>
      </c>
      <c r="P73" s="53"/>
      <c r="Q73" s="57" t="s">
        <v>302</v>
      </c>
      <c r="R73" s="51">
        <v>11.4</v>
      </c>
      <c r="S73" s="58">
        <v>10441</v>
      </c>
      <c r="T73" s="59">
        <v>12132</v>
      </c>
    </row>
    <row r="74" spans="3:20" ht="16.5" thickTop="1" thickBot="1" x14ac:dyDescent="0.3">
      <c r="C74" s="14" t="s">
        <v>310</v>
      </c>
      <c r="D74" s="4"/>
      <c r="E74" s="17"/>
      <c r="F74" s="9"/>
      <c r="G74" s="20"/>
      <c r="H74" s="25"/>
      <c r="I74" s="13"/>
      <c r="J74" s="6"/>
      <c r="K74" s="11"/>
      <c r="M74" s="19"/>
      <c r="N74" s="24"/>
      <c r="O74" s="15">
        <v>51000</v>
      </c>
      <c r="P74" s="53"/>
      <c r="Q74" s="57" t="s">
        <v>311</v>
      </c>
      <c r="R74" s="51">
        <v>11.4</v>
      </c>
      <c r="S74" s="58">
        <v>10441</v>
      </c>
      <c r="T74" s="59">
        <v>12132</v>
      </c>
    </row>
    <row r="75" spans="3:20" ht="16.5" thickTop="1" thickBot="1" x14ac:dyDescent="0.3">
      <c r="C75" s="14" t="s">
        <v>315</v>
      </c>
      <c r="D75" s="4"/>
      <c r="E75" s="17"/>
      <c r="F75" s="9"/>
      <c r="G75" s="20"/>
      <c r="H75" s="25"/>
      <c r="I75" s="13"/>
      <c r="J75" s="6"/>
      <c r="K75" s="11"/>
      <c r="M75" s="19"/>
      <c r="N75" s="24"/>
      <c r="O75" s="15">
        <v>2400</v>
      </c>
      <c r="P75" s="53"/>
      <c r="Q75" s="57" t="s">
        <v>316</v>
      </c>
      <c r="R75" s="51">
        <v>43.59</v>
      </c>
      <c r="S75" s="58">
        <v>20664</v>
      </c>
      <c r="T75" s="59">
        <v>23009</v>
      </c>
    </row>
    <row r="76" spans="3:20" ht="16.5" thickTop="1" thickBot="1" x14ac:dyDescent="0.3">
      <c r="C76" s="14" t="s">
        <v>318</v>
      </c>
      <c r="D76" s="4"/>
      <c r="E76" s="17"/>
      <c r="F76" s="9"/>
      <c r="G76" s="20"/>
      <c r="H76" s="25"/>
      <c r="I76" s="13"/>
      <c r="J76" s="6"/>
      <c r="K76" s="11"/>
      <c r="M76" s="19"/>
      <c r="N76" s="24"/>
      <c r="O76" s="15"/>
      <c r="P76" s="53"/>
      <c r="Q76" s="57" t="s">
        <v>319</v>
      </c>
      <c r="R76" s="42"/>
      <c r="S76" s="63"/>
      <c r="T76" s="59"/>
    </row>
    <row r="77" spans="3:20" ht="16.5" thickTop="1" thickBot="1" x14ac:dyDescent="0.3">
      <c r="C77" s="14" t="s">
        <v>322</v>
      </c>
      <c r="D77" s="4"/>
      <c r="E77" s="17"/>
      <c r="F77" s="9"/>
      <c r="G77" s="20"/>
      <c r="H77" s="25"/>
      <c r="I77" s="13"/>
      <c r="J77" s="6"/>
      <c r="K77" s="11"/>
      <c r="M77" s="19"/>
      <c r="N77" s="24"/>
      <c r="O77" s="15">
        <v>31800</v>
      </c>
      <c r="P77" s="53"/>
      <c r="Q77" s="57" t="s">
        <v>323</v>
      </c>
      <c r="R77" s="51">
        <v>10.64</v>
      </c>
      <c r="S77" s="58">
        <v>10509</v>
      </c>
      <c r="T77" s="59">
        <v>12189</v>
      </c>
    </row>
    <row r="78" spans="3:20" ht="16.5" thickTop="1" thickBot="1" x14ac:dyDescent="0.3">
      <c r="C78" s="14" t="s">
        <v>334</v>
      </c>
      <c r="D78" s="4" t="s">
        <v>67</v>
      </c>
      <c r="E78" s="17" t="s">
        <v>77</v>
      </c>
      <c r="F78" s="9"/>
      <c r="G78" s="29" t="s">
        <v>18</v>
      </c>
      <c r="H78" s="25"/>
      <c r="I78" s="13"/>
      <c r="J78" s="6"/>
      <c r="K78" s="11"/>
      <c r="M78" s="19"/>
      <c r="N78" s="24"/>
      <c r="O78" s="15"/>
      <c r="P78" s="53"/>
      <c r="Q78" s="57"/>
      <c r="R78" s="51"/>
      <c r="S78" s="58"/>
      <c r="T78" s="59"/>
    </row>
    <row r="79" spans="3:20" ht="16.5" thickTop="1" thickBot="1" x14ac:dyDescent="0.3">
      <c r="C79" s="14" t="s">
        <v>333</v>
      </c>
      <c r="D79" s="4" t="s">
        <v>68</v>
      </c>
      <c r="E79" s="17" t="s">
        <v>335</v>
      </c>
      <c r="F79" s="9"/>
      <c r="G79" s="21" t="s">
        <v>336</v>
      </c>
      <c r="H79" s="25"/>
      <c r="I79" s="13"/>
      <c r="J79" s="6"/>
      <c r="K79" s="11"/>
      <c r="M79" s="19"/>
      <c r="N79" s="24"/>
      <c r="O79" s="15"/>
      <c r="P79" s="53"/>
      <c r="Q79" s="62"/>
      <c r="R79" s="42"/>
      <c r="S79" s="63"/>
      <c r="T79" s="59"/>
    </row>
    <row r="80" spans="3:20" ht="15.75" thickTop="1" x14ac:dyDescent="0.25">
      <c r="T80" s="59"/>
    </row>
  </sheetData>
  <phoneticPr fontId="7" type="noConversion"/>
  <pageMargins left="0.7" right="0.7" top="0.75" bottom="0.75" header="0.3" footer="0.3"/>
  <pageSetup orientation="landscape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2539A-F043-46E0-BA57-9C75186EAE06}">
  <dimension ref="A1:CF46"/>
  <sheetViews>
    <sheetView topLeftCell="BP19" workbookViewId="0">
      <selection activeCell="CC4" sqref="CC4"/>
    </sheetView>
  </sheetViews>
  <sheetFormatPr defaultRowHeight="15" x14ac:dyDescent="0.25"/>
  <cols>
    <col min="2" max="2" width="19.28515625" customWidth="1"/>
    <col min="3" max="3" width="13" customWidth="1"/>
    <col min="8" max="8" width="17.85546875" style="1" customWidth="1"/>
    <col min="9" max="9" width="24.85546875" style="1" customWidth="1"/>
    <col min="10" max="10" width="9.85546875" customWidth="1"/>
    <col min="11" max="12" width="9.140625" style="1"/>
    <col min="14" max="14" width="18.28515625" style="1" customWidth="1"/>
    <col min="15" max="15" width="23.140625" style="1" customWidth="1"/>
    <col min="16" max="18" width="9.140625" style="1"/>
    <col min="20" max="20" width="18.42578125" customWidth="1"/>
    <col min="21" max="21" width="22" customWidth="1"/>
    <col min="26" max="26" width="17.28515625" customWidth="1"/>
    <col min="27" max="27" width="22.7109375" customWidth="1"/>
    <col min="32" max="32" width="18.42578125" customWidth="1"/>
    <col min="33" max="33" width="20.42578125" customWidth="1"/>
    <col min="38" max="38" width="18.28515625" customWidth="1"/>
    <col min="39" max="39" width="18.5703125" customWidth="1"/>
    <col min="44" max="44" width="18.42578125" customWidth="1"/>
    <col min="45" max="45" width="18.5703125" customWidth="1"/>
    <col min="50" max="50" width="18.42578125" customWidth="1"/>
    <col min="51" max="51" width="18.28515625" customWidth="1"/>
    <col min="56" max="56" width="18.5703125" customWidth="1"/>
    <col min="57" max="57" width="18.140625" customWidth="1"/>
    <col min="62" max="62" width="18.42578125" customWidth="1"/>
    <col min="63" max="63" width="18.28515625" customWidth="1"/>
    <col min="68" max="68" width="18.28515625" customWidth="1"/>
    <col min="69" max="69" width="18.140625" customWidth="1"/>
    <col min="74" max="74" width="18.140625" customWidth="1"/>
    <col min="75" max="75" width="18.5703125" customWidth="1"/>
    <col min="80" max="81" width="18.42578125" customWidth="1"/>
  </cols>
  <sheetData>
    <row r="1" spans="1:84" x14ac:dyDescent="0.25">
      <c r="A1" t="s">
        <v>175</v>
      </c>
    </row>
    <row r="3" spans="1:84" x14ac:dyDescent="0.25">
      <c r="H3" s="2" t="s">
        <v>145</v>
      </c>
      <c r="I3" s="52" t="s">
        <v>144</v>
      </c>
      <c r="N3" s="2" t="s">
        <v>149</v>
      </c>
      <c r="O3" s="52" t="s">
        <v>144</v>
      </c>
      <c r="T3" s="2" t="s">
        <v>151</v>
      </c>
      <c r="U3" s="52" t="s">
        <v>144</v>
      </c>
      <c r="V3" s="1"/>
      <c r="W3" s="1"/>
      <c r="X3" s="1"/>
      <c r="Z3" s="2" t="s">
        <v>153</v>
      </c>
      <c r="AA3" s="52" t="s">
        <v>144</v>
      </c>
      <c r="AB3" s="1"/>
      <c r="AC3" s="1"/>
      <c r="AD3" s="1"/>
      <c r="AF3" s="2" t="s">
        <v>219</v>
      </c>
      <c r="AG3" s="52" t="s">
        <v>144</v>
      </c>
      <c r="AH3" s="1"/>
      <c r="AI3" s="1"/>
      <c r="AJ3" s="1"/>
      <c r="AL3" s="2" t="s">
        <v>157</v>
      </c>
      <c r="AM3" s="52" t="s">
        <v>144</v>
      </c>
      <c r="AN3" s="1"/>
      <c r="AO3" s="1"/>
      <c r="AP3" s="1"/>
      <c r="AR3" s="2" t="s">
        <v>159</v>
      </c>
      <c r="AS3" s="52" t="s">
        <v>144</v>
      </c>
      <c r="AT3" s="1"/>
      <c r="AU3" s="1"/>
      <c r="AV3" s="1"/>
      <c r="AX3" s="2" t="s">
        <v>161</v>
      </c>
      <c r="AY3" s="52" t="s">
        <v>144</v>
      </c>
      <c r="AZ3" s="1"/>
      <c r="BA3" s="1"/>
      <c r="BB3" s="1"/>
      <c r="BD3" s="2" t="s">
        <v>220</v>
      </c>
      <c r="BE3" s="52" t="s">
        <v>144</v>
      </c>
      <c r="BF3" s="1"/>
      <c r="BG3" s="1"/>
      <c r="BH3" s="1"/>
      <c r="BJ3" s="2" t="s">
        <v>221</v>
      </c>
      <c r="BK3" s="52" t="s">
        <v>224</v>
      </c>
      <c r="BL3" s="1"/>
      <c r="BM3" s="1"/>
      <c r="BN3" s="1"/>
      <c r="BP3" s="2" t="s">
        <v>223</v>
      </c>
      <c r="BQ3" s="52" t="s">
        <v>224</v>
      </c>
      <c r="BR3" s="1"/>
      <c r="BS3" s="1"/>
      <c r="BT3" s="1"/>
      <c r="BV3" s="2" t="s">
        <v>222</v>
      </c>
      <c r="BW3" s="52" t="s">
        <v>224</v>
      </c>
      <c r="BX3" s="1"/>
      <c r="BY3" s="1"/>
      <c r="BZ3" s="1"/>
      <c r="CB3" s="2" t="s">
        <v>172</v>
      </c>
      <c r="CC3" s="52" t="s">
        <v>144</v>
      </c>
      <c r="CD3" s="1"/>
      <c r="CE3" s="1"/>
      <c r="CF3" s="1"/>
    </row>
    <row r="4" spans="1:84" x14ac:dyDescent="0.25">
      <c r="T4" s="1"/>
      <c r="U4" s="1"/>
      <c r="V4" s="1"/>
      <c r="W4" s="1"/>
      <c r="X4" s="1"/>
      <c r="Z4" s="1"/>
      <c r="AA4" s="1"/>
      <c r="AB4" s="1"/>
      <c r="AC4" s="1"/>
      <c r="AD4" s="1"/>
      <c r="AF4" s="1"/>
      <c r="AG4" s="1"/>
      <c r="AH4" s="1"/>
      <c r="AI4" s="1"/>
      <c r="AJ4" s="1"/>
      <c r="AL4" s="1"/>
      <c r="AM4" s="1"/>
      <c r="AN4" s="1"/>
      <c r="AO4" s="1"/>
      <c r="AP4" s="1"/>
      <c r="AR4" s="1"/>
      <c r="AS4" s="1"/>
      <c r="AT4" s="1"/>
      <c r="AU4" s="1"/>
      <c r="AV4" s="1"/>
      <c r="AX4" s="1"/>
      <c r="AY4" s="1"/>
      <c r="AZ4" s="1"/>
      <c r="BA4" s="1"/>
      <c r="BB4" s="1"/>
      <c r="BD4" s="1"/>
      <c r="BE4" s="1"/>
      <c r="BF4" s="1"/>
      <c r="BG4" s="1"/>
      <c r="BH4" s="1"/>
      <c r="BJ4" s="1"/>
      <c r="BK4" s="1"/>
      <c r="BL4" s="1"/>
      <c r="BM4" s="1"/>
      <c r="BN4" s="1"/>
      <c r="BP4" s="1"/>
      <c r="BQ4" s="1"/>
      <c r="BR4" s="1"/>
      <c r="BS4" s="1"/>
      <c r="BT4" s="1"/>
      <c r="BV4" s="1"/>
      <c r="BW4" s="1"/>
      <c r="BX4" s="1"/>
      <c r="BY4" s="1"/>
      <c r="BZ4" s="1"/>
      <c r="CB4" s="1"/>
      <c r="CC4" s="1"/>
      <c r="CD4" s="1"/>
      <c r="CE4" s="1"/>
      <c r="CF4" s="1"/>
    </row>
    <row r="5" spans="1:84" x14ac:dyDescent="0.25">
      <c r="B5" t="s">
        <v>176</v>
      </c>
      <c r="C5" s="31">
        <v>1</v>
      </c>
      <c r="H5" s="1" t="s">
        <v>176</v>
      </c>
      <c r="I5" s="43">
        <v>1</v>
      </c>
      <c r="J5" s="42" t="s">
        <v>218</v>
      </c>
      <c r="N5" s="1" t="s">
        <v>176</v>
      </c>
      <c r="O5" s="43">
        <v>1</v>
      </c>
      <c r="P5" s="51" t="s">
        <v>218</v>
      </c>
      <c r="T5" s="1" t="s">
        <v>176</v>
      </c>
      <c r="U5" s="43">
        <v>1</v>
      </c>
      <c r="V5" s="51" t="s">
        <v>218</v>
      </c>
      <c r="W5" s="1"/>
      <c r="X5" s="1"/>
      <c r="Z5" s="1" t="s">
        <v>176</v>
      </c>
      <c r="AA5" s="43">
        <v>1</v>
      </c>
      <c r="AB5" s="51" t="s">
        <v>218</v>
      </c>
      <c r="AC5" s="1"/>
      <c r="AD5" s="1"/>
      <c r="AF5" s="1" t="s">
        <v>176</v>
      </c>
      <c r="AG5" s="43">
        <v>1</v>
      </c>
      <c r="AH5" s="51" t="s">
        <v>218</v>
      </c>
      <c r="AI5" s="1"/>
      <c r="AJ5" s="1"/>
      <c r="AL5" s="1" t="s">
        <v>176</v>
      </c>
      <c r="AM5" s="43">
        <v>1</v>
      </c>
      <c r="AN5" s="51" t="s">
        <v>218</v>
      </c>
      <c r="AO5" s="1"/>
      <c r="AP5" s="1"/>
      <c r="AR5" s="1" t="s">
        <v>176</v>
      </c>
      <c r="AS5" s="43">
        <v>1</v>
      </c>
      <c r="AT5" s="51" t="s">
        <v>218</v>
      </c>
      <c r="AU5" s="1"/>
      <c r="AV5" s="1"/>
      <c r="AX5" s="1" t="s">
        <v>176</v>
      </c>
      <c r="AY5" s="43">
        <v>1</v>
      </c>
      <c r="AZ5" s="51" t="s">
        <v>218</v>
      </c>
      <c r="BA5" s="1"/>
      <c r="BB5" s="1"/>
      <c r="BD5" s="1" t="s">
        <v>176</v>
      </c>
      <c r="BE5" s="43">
        <v>1</v>
      </c>
      <c r="BF5" s="51" t="s">
        <v>218</v>
      </c>
      <c r="BG5" s="1"/>
      <c r="BH5" s="1"/>
      <c r="BJ5" s="1" t="s">
        <v>176</v>
      </c>
      <c r="BK5" s="43">
        <v>1</v>
      </c>
      <c r="BL5" s="51" t="s">
        <v>218</v>
      </c>
      <c r="BM5" s="1"/>
      <c r="BN5" s="1"/>
      <c r="BP5" s="1" t="s">
        <v>176</v>
      </c>
      <c r="BQ5" s="43">
        <v>1</v>
      </c>
      <c r="BR5" s="51" t="s">
        <v>218</v>
      </c>
      <c r="BS5" s="1"/>
      <c r="BT5" s="1"/>
      <c r="BV5" s="1" t="s">
        <v>176</v>
      </c>
      <c r="BW5" s="43">
        <v>1</v>
      </c>
      <c r="BX5" s="51" t="s">
        <v>218</v>
      </c>
      <c r="BY5" s="1"/>
      <c r="BZ5" s="1"/>
      <c r="CB5" s="1" t="s">
        <v>176</v>
      </c>
      <c r="CC5" s="43">
        <v>1</v>
      </c>
      <c r="CD5" s="51" t="s">
        <v>218</v>
      </c>
      <c r="CE5" s="1"/>
      <c r="CF5" s="1"/>
    </row>
    <row r="6" spans="1:84" x14ac:dyDescent="0.25">
      <c r="B6" t="s">
        <v>177</v>
      </c>
      <c r="C6" s="31" t="s">
        <v>178</v>
      </c>
      <c r="H6" s="1" t="s">
        <v>177</v>
      </c>
      <c r="I6" s="43" t="s">
        <v>178</v>
      </c>
      <c r="N6" s="1" t="s">
        <v>177</v>
      </c>
      <c r="O6" s="43" t="s">
        <v>178</v>
      </c>
      <c r="T6" s="1" t="s">
        <v>177</v>
      </c>
      <c r="U6" s="43" t="s">
        <v>178</v>
      </c>
      <c r="V6" s="1"/>
      <c r="W6" s="1"/>
      <c r="X6" s="1"/>
      <c r="Z6" s="1" t="s">
        <v>177</v>
      </c>
      <c r="AA6" s="43" t="s">
        <v>178</v>
      </c>
      <c r="AB6" s="1"/>
      <c r="AC6" s="1"/>
      <c r="AD6" s="1"/>
      <c r="AF6" s="1" t="s">
        <v>177</v>
      </c>
      <c r="AG6" s="43" t="s">
        <v>178</v>
      </c>
      <c r="AH6" s="1"/>
      <c r="AI6" s="1"/>
      <c r="AJ6" s="1"/>
      <c r="AL6" s="1" t="s">
        <v>177</v>
      </c>
      <c r="AM6" s="43" t="s">
        <v>178</v>
      </c>
      <c r="AN6" s="1"/>
      <c r="AO6" s="1"/>
      <c r="AP6" s="1"/>
      <c r="AR6" s="1" t="s">
        <v>177</v>
      </c>
      <c r="AS6" s="43" t="s">
        <v>178</v>
      </c>
      <c r="AT6" s="1"/>
      <c r="AU6" s="1"/>
      <c r="AV6" s="1"/>
      <c r="AX6" s="1" t="s">
        <v>177</v>
      </c>
      <c r="AY6" s="43" t="s">
        <v>178</v>
      </c>
      <c r="AZ6" s="1"/>
      <c r="BA6" s="1"/>
      <c r="BB6" s="1"/>
      <c r="BD6" s="1" t="s">
        <v>177</v>
      </c>
      <c r="BE6" s="43" t="s">
        <v>178</v>
      </c>
      <c r="BF6" s="1"/>
      <c r="BG6" s="1"/>
      <c r="BH6" s="1"/>
      <c r="BJ6" s="1" t="s">
        <v>177</v>
      </c>
      <c r="BK6" s="43" t="s">
        <v>178</v>
      </c>
      <c r="BL6" s="1"/>
      <c r="BM6" s="1"/>
      <c r="BN6" s="1"/>
      <c r="BP6" s="1" t="s">
        <v>177</v>
      </c>
      <c r="BQ6" s="43" t="s">
        <v>178</v>
      </c>
      <c r="BR6" s="1"/>
      <c r="BS6" s="1"/>
      <c r="BT6" s="1"/>
      <c r="BV6" s="1" t="s">
        <v>177</v>
      </c>
      <c r="BW6" s="43" t="s">
        <v>178</v>
      </c>
      <c r="BX6" s="1"/>
      <c r="BY6" s="1"/>
      <c r="BZ6" s="1"/>
      <c r="CB6" s="1" t="s">
        <v>177</v>
      </c>
      <c r="CC6" s="43" t="s">
        <v>178</v>
      </c>
      <c r="CD6" s="1"/>
      <c r="CE6" s="1"/>
      <c r="CF6" s="1"/>
    </row>
    <row r="7" spans="1:84" x14ac:dyDescent="0.25">
      <c r="B7" t="s">
        <v>179</v>
      </c>
      <c r="C7">
        <v>1.0132000000000001</v>
      </c>
      <c r="D7" t="s">
        <v>180</v>
      </c>
      <c r="H7" s="1" t="s">
        <v>179</v>
      </c>
      <c r="I7" s="1">
        <v>1.0132000000000001</v>
      </c>
      <c r="J7" t="s">
        <v>180</v>
      </c>
      <c r="N7" s="1" t="s">
        <v>179</v>
      </c>
      <c r="O7" s="1">
        <v>1.0132000000000001</v>
      </c>
      <c r="P7" s="1" t="s">
        <v>180</v>
      </c>
      <c r="T7" s="1" t="s">
        <v>179</v>
      </c>
      <c r="U7" s="1">
        <v>1.0132000000000001</v>
      </c>
      <c r="V7" s="1" t="s">
        <v>180</v>
      </c>
      <c r="W7" s="1"/>
      <c r="X7" s="1"/>
      <c r="Z7" s="1" t="s">
        <v>179</v>
      </c>
      <c r="AA7" s="1">
        <v>1.0132000000000001</v>
      </c>
      <c r="AB7" s="1" t="s">
        <v>180</v>
      </c>
      <c r="AC7" s="1"/>
      <c r="AD7" s="1"/>
      <c r="AF7" s="1" t="s">
        <v>179</v>
      </c>
      <c r="AG7" s="1">
        <v>1.0132000000000001</v>
      </c>
      <c r="AH7" s="1" t="s">
        <v>180</v>
      </c>
      <c r="AI7" s="1"/>
      <c r="AJ7" s="1"/>
      <c r="AL7" s="1" t="s">
        <v>179</v>
      </c>
      <c r="AM7" s="1">
        <v>1.0132000000000001</v>
      </c>
      <c r="AN7" s="1" t="s">
        <v>180</v>
      </c>
      <c r="AO7" s="1"/>
      <c r="AP7" s="1"/>
      <c r="AR7" s="1" t="s">
        <v>179</v>
      </c>
      <c r="AS7" s="1">
        <v>1.0132000000000001</v>
      </c>
      <c r="AT7" s="1" t="s">
        <v>180</v>
      </c>
      <c r="AU7" s="1"/>
      <c r="AV7" s="1"/>
      <c r="AX7" s="1" t="s">
        <v>179</v>
      </c>
      <c r="AY7" s="1">
        <v>1.0132000000000001</v>
      </c>
      <c r="AZ7" s="1" t="s">
        <v>180</v>
      </c>
      <c r="BA7" s="1"/>
      <c r="BB7" s="1"/>
      <c r="BD7" s="1" t="s">
        <v>179</v>
      </c>
      <c r="BE7" s="1">
        <v>1.0132000000000001</v>
      </c>
      <c r="BF7" s="1" t="s">
        <v>180</v>
      </c>
      <c r="BG7" s="1"/>
      <c r="BH7" s="1"/>
      <c r="BJ7" s="1" t="s">
        <v>179</v>
      </c>
      <c r="BK7" s="1">
        <v>1.0132000000000001</v>
      </c>
      <c r="BL7" s="1" t="s">
        <v>180</v>
      </c>
      <c r="BM7" s="1"/>
      <c r="BN7" s="1"/>
      <c r="BP7" s="1" t="s">
        <v>179</v>
      </c>
      <c r="BQ7" s="1">
        <v>1.0132000000000001</v>
      </c>
      <c r="BR7" s="1" t="s">
        <v>180</v>
      </c>
      <c r="BS7" s="1"/>
      <c r="BT7" s="1"/>
      <c r="BV7" s="1" t="s">
        <v>179</v>
      </c>
      <c r="BW7" s="1">
        <v>1.0132000000000001</v>
      </c>
      <c r="BX7" s="1" t="s">
        <v>180</v>
      </c>
      <c r="BY7" s="1"/>
      <c r="BZ7" s="1"/>
      <c r="CB7" s="1" t="s">
        <v>179</v>
      </c>
      <c r="CC7" s="1">
        <v>1.0132000000000001</v>
      </c>
      <c r="CD7" s="1" t="s">
        <v>180</v>
      </c>
      <c r="CE7" s="1"/>
      <c r="CF7" s="1"/>
    </row>
    <row r="8" spans="1:84" x14ac:dyDescent="0.25">
      <c r="B8" t="s">
        <v>181</v>
      </c>
      <c r="C8" s="31" t="e">
        <f>C41</f>
        <v>#DIV/0!</v>
      </c>
      <c r="D8" t="s">
        <v>182</v>
      </c>
      <c r="H8" s="1" t="s">
        <v>181</v>
      </c>
      <c r="I8" s="43">
        <f>I41*60000</f>
        <v>3.2944386392662257</v>
      </c>
      <c r="J8" t="s">
        <v>182</v>
      </c>
      <c r="N8" s="1" t="s">
        <v>181</v>
      </c>
      <c r="O8" s="43">
        <f>O41*60000</f>
        <v>12.518866829211657</v>
      </c>
      <c r="P8" s="1" t="s">
        <v>182</v>
      </c>
      <c r="T8" s="1" t="s">
        <v>181</v>
      </c>
      <c r="U8" s="43">
        <f>U41*60000</f>
        <v>1.0542203645651922</v>
      </c>
      <c r="V8" s="1" t="s">
        <v>182</v>
      </c>
      <c r="W8" s="1"/>
      <c r="X8" s="1"/>
      <c r="Z8" s="1" t="s">
        <v>181</v>
      </c>
      <c r="AA8" s="43">
        <f>AA41*60000</f>
        <v>23.719958202716825</v>
      </c>
      <c r="AB8" s="1" t="s">
        <v>182</v>
      </c>
      <c r="AC8" s="1"/>
      <c r="AD8" s="1"/>
      <c r="AF8" s="1" t="s">
        <v>181</v>
      </c>
      <c r="AG8" s="43">
        <f>AG41*60000</f>
        <v>103.44537327295949</v>
      </c>
      <c r="AH8" s="1" t="s">
        <v>182</v>
      </c>
      <c r="AI8" s="1"/>
      <c r="AJ8" s="1"/>
      <c r="AL8" s="1" t="s">
        <v>181</v>
      </c>
      <c r="AM8" s="43">
        <f>AM41*60000</f>
        <v>1.0542203645651922</v>
      </c>
      <c r="AN8" s="1" t="s">
        <v>182</v>
      </c>
      <c r="AO8" s="1"/>
      <c r="AP8" s="1"/>
      <c r="AR8" s="1" t="s">
        <v>181</v>
      </c>
      <c r="AS8" s="43">
        <f>AS41*60000</f>
        <v>10.542203645651924</v>
      </c>
      <c r="AT8" s="1" t="s">
        <v>182</v>
      </c>
      <c r="AU8" s="1"/>
      <c r="AV8" s="1"/>
      <c r="AX8" s="1" t="s">
        <v>181</v>
      </c>
      <c r="AY8" s="43">
        <f>AY41*60000</f>
        <v>1.9766631835597355</v>
      </c>
      <c r="AZ8" s="1" t="s">
        <v>182</v>
      </c>
      <c r="BA8" s="1"/>
      <c r="BB8" s="1"/>
      <c r="BD8" s="1" t="s">
        <v>181</v>
      </c>
      <c r="BE8" s="43">
        <f>BE41*60000</f>
        <v>23.126959247648905</v>
      </c>
      <c r="BF8" s="1" t="s">
        <v>182</v>
      </c>
      <c r="BG8" s="1"/>
      <c r="BH8" s="1"/>
      <c r="BJ8" s="1" t="s">
        <v>181</v>
      </c>
      <c r="BK8" s="43">
        <f>BK41*60000</f>
        <v>291.88726343898759</v>
      </c>
      <c r="BL8" s="1" t="s">
        <v>182</v>
      </c>
      <c r="BM8" s="1"/>
      <c r="BN8" s="1"/>
      <c r="BP8" s="1" t="s">
        <v>181</v>
      </c>
      <c r="BQ8" s="43">
        <f>BQ41*60000</f>
        <v>291.88726343898759</v>
      </c>
      <c r="BR8" s="1" t="s">
        <v>182</v>
      </c>
      <c r="BS8" s="1"/>
      <c r="BT8" s="1"/>
      <c r="BV8" s="1" t="s">
        <v>181</v>
      </c>
      <c r="BW8" s="43">
        <f>BW41*60000</f>
        <v>291.88726343898759</v>
      </c>
      <c r="BX8" s="1" t="s">
        <v>182</v>
      </c>
      <c r="BY8" s="1"/>
      <c r="BZ8" s="1"/>
      <c r="CB8" s="1" t="s">
        <v>181</v>
      </c>
      <c r="CC8" s="43">
        <f>CC41*60000</f>
        <v>42.827702310460936</v>
      </c>
      <c r="CD8" s="1" t="s">
        <v>182</v>
      </c>
      <c r="CE8" s="1"/>
      <c r="CF8" s="1"/>
    </row>
    <row r="9" spans="1:84" x14ac:dyDescent="0.25">
      <c r="B9" t="s">
        <v>183</v>
      </c>
      <c r="C9" s="31">
        <v>17.239999999999998</v>
      </c>
      <c r="D9" t="s">
        <v>184</v>
      </c>
      <c r="E9">
        <f>C9*14.5</f>
        <v>249.98</v>
      </c>
      <c r="F9" t="s">
        <v>185</v>
      </c>
      <c r="H9" s="1" t="s">
        <v>183</v>
      </c>
      <c r="I9" s="43">
        <v>7.5</v>
      </c>
      <c r="J9" t="s">
        <v>184</v>
      </c>
      <c r="K9" s="1">
        <f>I9*14.5</f>
        <v>108.75</v>
      </c>
      <c r="L9" s="1" t="s">
        <v>185</v>
      </c>
      <c r="N9" s="1" t="s">
        <v>183</v>
      </c>
      <c r="O9" s="43">
        <v>7.5</v>
      </c>
      <c r="P9" s="1" t="s">
        <v>184</v>
      </c>
      <c r="Q9" s="1">
        <f>O9*14.5</f>
        <v>108.75</v>
      </c>
      <c r="R9" s="1" t="s">
        <v>185</v>
      </c>
      <c r="T9" s="1" t="s">
        <v>183</v>
      </c>
      <c r="U9" s="43">
        <v>7.5</v>
      </c>
      <c r="V9" s="1" t="s">
        <v>184</v>
      </c>
      <c r="W9" s="1">
        <f>U9*14.5</f>
        <v>108.75</v>
      </c>
      <c r="X9" s="1" t="s">
        <v>185</v>
      </c>
      <c r="Z9" s="1" t="s">
        <v>183</v>
      </c>
      <c r="AA9" s="43">
        <v>7.5</v>
      </c>
      <c r="AB9" s="1" t="s">
        <v>184</v>
      </c>
      <c r="AC9" s="1">
        <f>AA9*14.5</f>
        <v>108.75</v>
      </c>
      <c r="AD9" s="1" t="s">
        <v>185</v>
      </c>
      <c r="AF9" s="1" t="s">
        <v>183</v>
      </c>
      <c r="AG9" s="43">
        <v>7.5</v>
      </c>
      <c r="AH9" s="1" t="s">
        <v>184</v>
      </c>
      <c r="AI9" s="1">
        <f>AG9*14.5</f>
        <v>108.75</v>
      </c>
      <c r="AJ9" s="1" t="s">
        <v>185</v>
      </c>
      <c r="AL9" s="1" t="s">
        <v>183</v>
      </c>
      <c r="AM9" s="43">
        <v>7.5</v>
      </c>
      <c r="AN9" s="1" t="s">
        <v>184</v>
      </c>
      <c r="AO9" s="1">
        <f>AM9*14.5</f>
        <v>108.75</v>
      </c>
      <c r="AP9" s="1" t="s">
        <v>185</v>
      </c>
      <c r="AR9" s="1" t="s">
        <v>183</v>
      </c>
      <c r="AS9" s="43">
        <v>7.5</v>
      </c>
      <c r="AT9" s="1" t="s">
        <v>184</v>
      </c>
      <c r="AU9" s="1">
        <f>AS9*14.5</f>
        <v>108.75</v>
      </c>
      <c r="AV9" s="1" t="s">
        <v>185</v>
      </c>
      <c r="AX9" s="1" t="s">
        <v>183</v>
      </c>
      <c r="AY9" s="43">
        <v>7.5</v>
      </c>
      <c r="AZ9" s="1" t="s">
        <v>184</v>
      </c>
      <c r="BA9" s="1">
        <f>AY9*14.5</f>
        <v>108.75</v>
      </c>
      <c r="BB9" s="1" t="s">
        <v>185</v>
      </c>
      <c r="BD9" s="1" t="s">
        <v>183</v>
      </c>
      <c r="BE9" s="43">
        <v>7.5</v>
      </c>
      <c r="BF9" s="1" t="s">
        <v>184</v>
      </c>
      <c r="BG9" s="1">
        <f>BE9*14.5</f>
        <v>108.75</v>
      </c>
      <c r="BH9" s="1" t="s">
        <v>185</v>
      </c>
      <c r="BJ9" s="1" t="s">
        <v>183</v>
      </c>
      <c r="BK9" s="43">
        <v>7.5</v>
      </c>
      <c r="BL9" s="1" t="s">
        <v>184</v>
      </c>
      <c r="BM9" s="1">
        <f>BK9*14.5</f>
        <v>108.75</v>
      </c>
      <c r="BN9" s="1" t="s">
        <v>185</v>
      </c>
      <c r="BP9" s="1" t="s">
        <v>183</v>
      </c>
      <c r="BQ9" s="43">
        <v>7.5</v>
      </c>
      <c r="BR9" s="1" t="s">
        <v>184</v>
      </c>
      <c r="BS9" s="1">
        <f>BQ9*14.5</f>
        <v>108.75</v>
      </c>
      <c r="BT9" s="1" t="s">
        <v>185</v>
      </c>
      <c r="BV9" s="1" t="s">
        <v>183</v>
      </c>
      <c r="BW9" s="43">
        <v>7.5</v>
      </c>
      <c r="BX9" s="1" t="s">
        <v>184</v>
      </c>
      <c r="BY9" s="1">
        <f>BW9*14.5</f>
        <v>108.75</v>
      </c>
      <c r="BZ9" s="1" t="s">
        <v>185</v>
      </c>
      <c r="CB9" s="1" t="s">
        <v>183</v>
      </c>
      <c r="CC9" s="43">
        <v>7.5</v>
      </c>
      <c r="CD9" s="1" t="s">
        <v>184</v>
      </c>
      <c r="CE9" s="1">
        <f>CC9*14.5</f>
        <v>108.75</v>
      </c>
      <c r="CF9" s="1" t="s">
        <v>185</v>
      </c>
    </row>
    <row r="10" spans="1:84" x14ac:dyDescent="0.25">
      <c r="B10" t="s">
        <v>186</v>
      </c>
      <c r="C10" s="31">
        <v>50</v>
      </c>
      <c r="D10" t="s">
        <v>187</v>
      </c>
      <c r="E10">
        <f>1.8*C10+32</f>
        <v>122</v>
      </c>
      <c r="F10" t="s">
        <v>188</v>
      </c>
      <c r="H10" s="1" t="s">
        <v>186</v>
      </c>
      <c r="I10" s="43">
        <v>50</v>
      </c>
      <c r="J10" t="s">
        <v>187</v>
      </c>
      <c r="K10" s="1">
        <f>1.8*I10+32</f>
        <v>122</v>
      </c>
      <c r="L10" s="1" t="s">
        <v>188</v>
      </c>
      <c r="N10" s="1" t="s">
        <v>186</v>
      </c>
      <c r="O10" s="43">
        <v>50</v>
      </c>
      <c r="P10" s="1" t="s">
        <v>187</v>
      </c>
      <c r="Q10" s="1">
        <f>1.8*O10+32</f>
        <v>122</v>
      </c>
      <c r="R10" s="1" t="s">
        <v>188</v>
      </c>
      <c r="T10" s="1" t="s">
        <v>186</v>
      </c>
      <c r="U10" s="43">
        <v>50</v>
      </c>
      <c r="V10" s="1" t="s">
        <v>187</v>
      </c>
      <c r="W10" s="1">
        <f>1.8*U10+32</f>
        <v>122</v>
      </c>
      <c r="X10" s="1" t="s">
        <v>188</v>
      </c>
      <c r="Z10" s="1" t="s">
        <v>186</v>
      </c>
      <c r="AA10" s="43">
        <v>50</v>
      </c>
      <c r="AB10" s="1" t="s">
        <v>187</v>
      </c>
      <c r="AC10" s="1">
        <f>1.8*AA10+32</f>
        <v>122</v>
      </c>
      <c r="AD10" s="1" t="s">
        <v>188</v>
      </c>
      <c r="AF10" s="1" t="s">
        <v>186</v>
      </c>
      <c r="AG10" s="43">
        <v>50</v>
      </c>
      <c r="AH10" s="1" t="s">
        <v>187</v>
      </c>
      <c r="AI10" s="1">
        <f>1.8*AG10+32</f>
        <v>122</v>
      </c>
      <c r="AJ10" s="1" t="s">
        <v>188</v>
      </c>
      <c r="AL10" s="1" t="s">
        <v>186</v>
      </c>
      <c r="AM10" s="43">
        <v>50</v>
      </c>
      <c r="AN10" s="1" t="s">
        <v>187</v>
      </c>
      <c r="AO10" s="1">
        <f>1.8*AM10+32</f>
        <v>122</v>
      </c>
      <c r="AP10" s="1" t="s">
        <v>188</v>
      </c>
      <c r="AR10" s="1" t="s">
        <v>186</v>
      </c>
      <c r="AS10" s="43">
        <v>50</v>
      </c>
      <c r="AT10" s="1" t="s">
        <v>187</v>
      </c>
      <c r="AU10" s="1">
        <f>1.8*AS10+32</f>
        <v>122</v>
      </c>
      <c r="AV10" s="1" t="s">
        <v>188</v>
      </c>
      <c r="AX10" s="1" t="s">
        <v>186</v>
      </c>
      <c r="AY10" s="43">
        <v>50</v>
      </c>
      <c r="AZ10" s="1" t="s">
        <v>187</v>
      </c>
      <c r="BA10" s="1">
        <f>1.8*AY10+32</f>
        <v>122</v>
      </c>
      <c r="BB10" s="1" t="s">
        <v>188</v>
      </c>
      <c r="BD10" s="1" t="s">
        <v>186</v>
      </c>
      <c r="BE10" s="43">
        <v>50</v>
      </c>
      <c r="BF10" s="1" t="s">
        <v>187</v>
      </c>
      <c r="BG10" s="1">
        <f>1.8*BE10+32</f>
        <v>122</v>
      </c>
      <c r="BH10" s="1" t="s">
        <v>188</v>
      </c>
      <c r="BJ10" s="1" t="s">
        <v>186</v>
      </c>
      <c r="BK10" s="43">
        <v>50</v>
      </c>
      <c r="BL10" s="1" t="s">
        <v>187</v>
      </c>
      <c r="BM10" s="1">
        <f>1.8*BK10+32</f>
        <v>122</v>
      </c>
      <c r="BN10" s="1" t="s">
        <v>188</v>
      </c>
      <c r="BP10" s="1" t="s">
        <v>186</v>
      </c>
      <c r="BQ10" s="43">
        <v>50</v>
      </c>
      <c r="BR10" s="1" t="s">
        <v>187</v>
      </c>
      <c r="BS10" s="1">
        <f>1.8*BQ10+32</f>
        <v>122</v>
      </c>
      <c r="BT10" s="1" t="s">
        <v>188</v>
      </c>
      <c r="BV10" s="1" t="s">
        <v>186</v>
      </c>
      <c r="BW10" s="43">
        <v>50</v>
      </c>
      <c r="BX10" s="1" t="s">
        <v>187</v>
      </c>
      <c r="BY10" s="1">
        <f>1.8*BW10+32</f>
        <v>122</v>
      </c>
      <c r="BZ10" s="1" t="s">
        <v>188</v>
      </c>
      <c r="CB10" s="1" t="s">
        <v>186</v>
      </c>
      <c r="CC10" s="43">
        <v>50</v>
      </c>
      <c r="CD10" s="1" t="s">
        <v>187</v>
      </c>
      <c r="CE10" s="1">
        <f>1.8*CC10+32</f>
        <v>122</v>
      </c>
      <c r="CF10" s="1" t="s">
        <v>188</v>
      </c>
    </row>
    <row r="11" spans="1:84" x14ac:dyDescent="0.25">
      <c r="B11" t="s">
        <v>189</v>
      </c>
      <c r="C11" s="31">
        <v>3.45</v>
      </c>
      <c r="D11" t="s">
        <v>184</v>
      </c>
      <c r="E11">
        <f>C11*14.5</f>
        <v>50.025000000000006</v>
      </c>
      <c r="F11" t="s">
        <v>185</v>
      </c>
      <c r="H11" s="1" t="s">
        <v>189</v>
      </c>
      <c r="I11" s="43">
        <v>0</v>
      </c>
      <c r="J11" t="s">
        <v>184</v>
      </c>
      <c r="K11" s="1">
        <f>I11*14.5</f>
        <v>0</v>
      </c>
      <c r="L11" s="1" t="s">
        <v>185</v>
      </c>
      <c r="N11" s="1" t="s">
        <v>189</v>
      </c>
      <c r="O11" s="43">
        <v>0</v>
      </c>
      <c r="P11" s="1" t="s">
        <v>184</v>
      </c>
      <c r="Q11" s="1">
        <f>O11*14.5</f>
        <v>0</v>
      </c>
      <c r="R11" s="1" t="s">
        <v>185</v>
      </c>
      <c r="T11" s="1" t="s">
        <v>189</v>
      </c>
      <c r="U11" s="43">
        <v>0</v>
      </c>
      <c r="V11" s="1" t="s">
        <v>184</v>
      </c>
      <c r="W11" s="1">
        <f>U11*14.5</f>
        <v>0</v>
      </c>
      <c r="X11" s="1" t="s">
        <v>185</v>
      </c>
      <c r="Z11" s="1" t="s">
        <v>189</v>
      </c>
      <c r="AA11" s="43">
        <v>0</v>
      </c>
      <c r="AB11" s="1" t="s">
        <v>184</v>
      </c>
      <c r="AC11" s="1">
        <f>AA11*14.5</f>
        <v>0</v>
      </c>
      <c r="AD11" s="1" t="s">
        <v>185</v>
      </c>
      <c r="AF11" s="1" t="s">
        <v>189</v>
      </c>
      <c r="AG11" s="43">
        <v>0</v>
      </c>
      <c r="AH11" s="1" t="s">
        <v>184</v>
      </c>
      <c r="AI11" s="1">
        <f>AG11*14.5</f>
        <v>0</v>
      </c>
      <c r="AJ11" s="1" t="s">
        <v>185</v>
      </c>
      <c r="AL11" s="1" t="s">
        <v>189</v>
      </c>
      <c r="AM11" s="43">
        <v>0</v>
      </c>
      <c r="AN11" s="1" t="s">
        <v>184</v>
      </c>
      <c r="AO11" s="1">
        <f>AM11*14.5</f>
        <v>0</v>
      </c>
      <c r="AP11" s="1" t="s">
        <v>185</v>
      </c>
      <c r="AR11" s="1" t="s">
        <v>189</v>
      </c>
      <c r="AS11" s="43">
        <v>0</v>
      </c>
      <c r="AT11" s="1" t="s">
        <v>184</v>
      </c>
      <c r="AU11" s="1">
        <f>AS11*14.5</f>
        <v>0</v>
      </c>
      <c r="AV11" s="1" t="s">
        <v>185</v>
      </c>
      <c r="AX11" s="1" t="s">
        <v>189</v>
      </c>
      <c r="AY11" s="43">
        <v>0</v>
      </c>
      <c r="AZ11" s="1" t="s">
        <v>184</v>
      </c>
      <c r="BA11" s="1">
        <f>AY11*14.5</f>
        <v>0</v>
      </c>
      <c r="BB11" s="1" t="s">
        <v>185</v>
      </c>
      <c r="BD11" s="1" t="s">
        <v>189</v>
      </c>
      <c r="BE11" s="43">
        <v>0</v>
      </c>
      <c r="BF11" s="1" t="s">
        <v>184</v>
      </c>
      <c r="BG11" s="1">
        <f>BE11*14.5</f>
        <v>0</v>
      </c>
      <c r="BH11" s="1" t="s">
        <v>185</v>
      </c>
      <c r="BJ11" s="1" t="s">
        <v>189</v>
      </c>
      <c r="BK11" s="43">
        <v>0</v>
      </c>
      <c r="BL11" s="1" t="s">
        <v>184</v>
      </c>
      <c r="BM11" s="1">
        <f>BK11*14.5</f>
        <v>0</v>
      </c>
      <c r="BN11" s="1" t="s">
        <v>185</v>
      </c>
      <c r="BP11" s="1" t="s">
        <v>189</v>
      </c>
      <c r="BQ11" s="43">
        <v>0</v>
      </c>
      <c r="BR11" s="1" t="s">
        <v>184</v>
      </c>
      <c r="BS11" s="1">
        <f>BQ11*14.5</f>
        <v>0</v>
      </c>
      <c r="BT11" s="1" t="s">
        <v>185</v>
      </c>
      <c r="BV11" s="1" t="s">
        <v>189</v>
      </c>
      <c r="BW11" s="43">
        <v>0</v>
      </c>
      <c r="BX11" s="1" t="s">
        <v>184</v>
      </c>
      <c r="BY11" s="1">
        <f>BW11*14.5</f>
        <v>0</v>
      </c>
      <c r="BZ11" s="1" t="s">
        <v>185</v>
      </c>
      <c r="CB11" s="1" t="s">
        <v>189</v>
      </c>
      <c r="CC11" s="43">
        <v>0</v>
      </c>
      <c r="CD11" s="1" t="s">
        <v>184</v>
      </c>
      <c r="CE11" s="1">
        <f>CC11*14.5</f>
        <v>0</v>
      </c>
      <c r="CF11" s="1" t="s">
        <v>185</v>
      </c>
    </row>
    <row r="12" spans="1:84" x14ac:dyDescent="0.25">
      <c r="B12" t="s">
        <v>190</v>
      </c>
      <c r="C12" s="31">
        <v>0.9</v>
      </c>
      <c r="H12" s="1" t="s">
        <v>190</v>
      </c>
      <c r="I12" s="43">
        <v>0.99</v>
      </c>
      <c r="N12" s="1" t="s">
        <v>190</v>
      </c>
      <c r="O12" s="43">
        <v>0.99</v>
      </c>
      <c r="T12" s="1" t="s">
        <v>190</v>
      </c>
      <c r="U12" s="43">
        <v>0.99</v>
      </c>
      <c r="V12" s="1"/>
      <c r="W12" s="1"/>
      <c r="X12" s="1"/>
      <c r="Z12" s="1" t="s">
        <v>190</v>
      </c>
      <c r="AA12" s="43">
        <v>0.99</v>
      </c>
      <c r="AB12" s="1"/>
      <c r="AC12" s="1"/>
      <c r="AD12" s="1"/>
      <c r="AF12" s="1" t="s">
        <v>190</v>
      </c>
      <c r="AG12" s="43">
        <v>0.99</v>
      </c>
      <c r="AH12" s="1"/>
      <c r="AI12" s="1"/>
      <c r="AJ12" s="1"/>
      <c r="AL12" s="1" t="s">
        <v>190</v>
      </c>
      <c r="AM12" s="43">
        <v>0.99</v>
      </c>
      <c r="AN12" s="1"/>
      <c r="AO12" s="1"/>
      <c r="AP12" s="1"/>
      <c r="AR12" s="1" t="s">
        <v>190</v>
      </c>
      <c r="AS12" s="43">
        <v>0.99</v>
      </c>
      <c r="AT12" s="1"/>
      <c r="AU12" s="1"/>
      <c r="AV12" s="1"/>
      <c r="AX12" s="1" t="s">
        <v>190</v>
      </c>
      <c r="AY12" s="43">
        <v>0.99</v>
      </c>
      <c r="AZ12" s="1"/>
      <c r="BA12" s="1"/>
      <c r="BB12" s="1"/>
      <c r="BD12" s="1" t="s">
        <v>190</v>
      </c>
      <c r="BE12" s="43">
        <v>0.99</v>
      </c>
      <c r="BF12" s="1"/>
      <c r="BG12" s="1"/>
      <c r="BH12" s="1"/>
      <c r="BJ12" s="1" t="s">
        <v>190</v>
      </c>
      <c r="BK12" s="43">
        <v>0.99</v>
      </c>
      <c r="BL12" s="1"/>
      <c r="BM12" s="1"/>
      <c r="BN12" s="1"/>
      <c r="BP12" s="1" t="s">
        <v>190</v>
      </c>
      <c r="BQ12" s="43">
        <v>0.99</v>
      </c>
      <c r="BR12" s="1"/>
      <c r="BS12" s="1"/>
      <c r="BT12" s="1"/>
      <c r="BV12" s="1" t="s">
        <v>190</v>
      </c>
      <c r="BW12" s="43">
        <v>0.99</v>
      </c>
      <c r="BX12" s="1"/>
      <c r="BY12" s="1"/>
      <c r="BZ12" s="1"/>
      <c r="CB12" s="1" t="s">
        <v>190</v>
      </c>
      <c r="CC12" s="43">
        <v>0.99</v>
      </c>
      <c r="CD12" s="1"/>
      <c r="CE12" s="1"/>
      <c r="CF12" s="1"/>
    </row>
    <row r="13" spans="1:84" x14ac:dyDescent="0.25">
      <c r="B13" s="32" t="s">
        <v>191</v>
      </c>
      <c r="C13" s="31">
        <v>394</v>
      </c>
      <c r="D13" t="s">
        <v>192</v>
      </c>
      <c r="H13" s="50" t="s">
        <v>191</v>
      </c>
      <c r="I13" s="43">
        <v>0.63</v>
      </c>
      <c r="J13" t="s">
        <v>192</v>
      </c>
      <c r="N13" s="50" t="s">
        <v>191</v>
      </c>
      <c r="O13" s="43">
        <v>0.63</v>
      </c>
      <c r="P13" s="1" t="s">
        <v>192</v>
      </c>
      <c r="T13" s="50" t="s">
        <v>191</v>
      </c>
      <c r="U13" s="43">
        <v>0.63</v>
      </c>
      <c r="V13" s="1" t="s">
        <v>192</v>
      </c>
      <c r="W13" s="1"/>
      <c r="X13" s="1"/>
      <c r="Z13" s="50" t="s">
        <v>191</v>
      </c>
      <c r="AA13" s="43">
        <v>0.63</v>
      </c>
      <c r="AB13" s="1" t="s">
        <v>192</v>
      </c>
      <c r="AC13" s="1"/>
      <c r="AD13" s="1"/>
      <c r="AF13" s="50" t="s">
        <v>191</v>
      </c>
      <c r="AG13" s="43">
        <v>0.63</v>
      </c>
      <c r="AH13" s="1" t="s">
        <v>192</v>
      </c>
      <c r="AI13" s="1"/>
      <c r="AJ13" s="1"/>
      <c r="AL13" s="50" t="s">
        <v>191</v>
      </c>
      <c r="AM13" s="43">
        <v>0.63</v>
      </c>
      <c r="AN13" s="1" t="s">
        <v>192</v>
      </c>
      <c r="AO13" s="1"/>
      <c r="AP13" s="1"/>
      <c r="AR13" s="50" t="s">
        <v>191</v>
      </c>
      <c r="AS13" s="43">
        <v>0.63</v>
      </c>
      <c r="AT13" s="1" t="s">
        <v>192</v>
      </c>
      <c r="AU13" s="1"/>
      <c r="AV13" s="1"/>
      <c r="AX13" s="50" t="s">
        <v>191</v>
      </c>
      <c r="AY13" s="43">
        <v>0.63</v>
      </c>
      <c r="AZ13" s="1" t="s">
        <v>192</v>
      </c>
      <c r="BA13" s="1"/>
      <c r="BB13" s="1"/>
      <c r="BD13" s="50" t="s">
        <v>191</v>
      </c>
      <c r="BE13" s="43">
        <v>0.63</v>
      </c>
      <c r="BF13" s="1" t="s">
        <v>192</v>
      </c>
      <c r="BG13" s="1"/>
      <c r="BH13" s="1"/>
      <c r="BJ13" s="50" t="s">
        <v>191</v>
      </c>
      <c r="BK13" s="43">
        <v>0.63</v>
      </c>
      <c r="BL13" s="1" t="s">
        <v>192</v>
      </c>
      <c r="BM13" s="1"/>
      <c r="BN13" s="1"/>
      <c r="BP13" s="50" t="s">
        <v>191</v>
      </c>
      <c r="BQ13" s="43">
        <v>0.63</v>
      </c>
      <c r="BR13" s="1" t="s">
        <v>192</v>
      </c>
      <c r="BS13" s="1"/>
      <c r="BT13" s="1"/>
      <c r="BV13" s="50" t="s">
        <v>191</v>
      </c>
      <c r="BW13" s="43">
        <v>0.63</v>
      </c>
      <c r="BX13" s="1" t="s">
        <v>192</v>
      </c>
      <c r="BY13" s="1"/>
      <c r="BZ13" s="1"/>
      <c r="CB13" s="50" t="s">
        <v>191</v>
      </c>
      <c r="CC13" s="43">
        <v>0.63</v>
      </c>
      <c r="CD13" s="1" t="s">
        <v>192</v>
      </c>
      <c r="CE13" s="1"/>
      <c r="CF13" s="1"/>
    </row>
    <row r="14" spans="1:84" x14ac:dyDescent="0.25">
      <c r="T14" s="1"/>
      <c r="U14" s="1"/>
      <c r="V14" s="1"/>
      <c r="W14" s="1"/>
      <c r="X14" s="1"/>
      <c r="Z14" s="1"/>
      <c r="AA14" s="1"/>
      <c r="AB14" s="1"/>
      <c r="AC14" s="1"/>
      <c r="AD14" s="1"/>
      <c r="AF14" s="1"/>
      <c r="AG14" s="1"/>
      <c r="AH14" s="1"/>
      <c r="AI14" s="1"/>
      <c r="AJ14" s="1"/>
      <c r="AL14" s="1"/>
      <c r="AM14" s="1"/>
      <c r="AN14" s="1"/>
      <c r="AO14" s="1"/>
      <c r="AP14" s="1"/>
      <c r="AR14" s="1"/>
      <c r="AS14" s="1"/>
      <c r="AT14" s="1"/>
      <c r="AU14" s="1"/>
      <c r="AV14" s="1"/>
      <c r="AX14" s="1"/>
      <c r="AY14" s="1"/>
      <c r="AZ14" s="1"/>
      <c r="BA14" s="1"/>
      <c r="BB14" s="1"/>
      <c r="BD14" s="1"/>
      <c r="BE14" s="1"/>
      <c r="BF14" s="1"/>
      <c r="BG14" s="1"/>
      <c r="BH14" s="1"/>
      <c r="BJ14" s="1"/>
      <c r="BK14" s="1"/>
      <c r="BL14" s="1"/>
      <c r="BM14" s="1"/>
      <c r="BN14" s="1"/>
      <c r="BP14" s="1"/>
      <c r="BQ14" s="1"/>
      <c r="BR14" s="1"/>
      <c r="BS14" s="1"/>
      <c r="BT14" s="1"/>
      <c r="BV14" s="1"/>
      <c r="BW14" s="1"/>
      <c r="BX14" s="1"/>
      <c r="BY14" s="1"/>
      <c r="BZ14" s="1"/>
      <c r="CB14" s="1"/>
      <c r="CC14" s="1"/>
      <c r="CD14" s="1"/>
      <c r="CE14" s="1"/>
      <c r="CF14" s="1"/>
    </row>
    <row r="15" spans="1:84" x14ac:dyDescent="0.25">
      <c r="B15" t="s">
        <v>193</v>
      </c>
      <c r="C15" s="33">
        <f>IF(C6="Fire",0.21,IF(C5&gt;1,0.16,0.1))</f>
        <v>0.1</v>
      </c>
      <c r="G15" s="33"/>
      <c r="H15" s="1" t="s">
        <v>193</v>
      </c>
      <c r="I15" s="44">
        <f>IF(I6="Fire",0.21,IF(I5&gt;1,0.16,0.1))</f>
        <v>0.1</v>
      </c>
      <c r="N15" s="1" t="s">
        <v>193</v>
      </c>
      <c r="O15" s="44">
        <f>IF(O6="Fire",0.21,IF(O5&gt;1,0.16,0.1))</f>
        <v>0.1</v>
      </c>
      <c r="T15" s="1" t="s">
        <v>193</v>
      </c>
      <c r="U15" s="44">
        <f>IF(U6="Fire",0.21,IF(U5&gt;1,0.16,0.1))</f>
        <v>0.1</v>
      </c>
      <c r="V15" s="1"/>
      <c r="W15" s="1"/>
      <c r="X15" s="1"/>
      <c r="Z15" s="1" t="s">
        <v>193</v>
      </c>
      <c r="AA15" s="44">
        <f>IF(AA6="Fire",0.21,IF(AA5&gt;1,0.16,0.1))</f>
        <v>0.1</v>
      </c>
      <c r="AB15" s="1"/>
      <c r="AC15" s="1"/>
      <c r="AD15" s="1"/>
      <c r="AF15" s="1" t="s">
        <v>193</v>
      </c>
      <c r="AG15" s="44">
        <f>IF(AG6="Fire",0.21,IF(AG5&gt;1,0.16,0.1))</f>
        <v>0.1</v>
      </c>
      <c r="AH15" s="1"/>
      <c r="AI15" s="1"/>
      <c r="AJ15" s="1"/>
      <c r="AL15" s="1" t="s">
        <v>193</v>
      </c>
      <c r="AM15" s="44">
        <f>IF(AM6="Fire",0.21,IF(AM5&gt;1,0.16,0.1))</f>
        <v>0.1</v>
      </c>
      <c r="AN15" s="1"/>
      <c r="AO15" s="1"/>
      <c r="AP15" s="1"/>
      <c r="AR15" s="1" t="s">
        <v>193</v>
      </c>
      <c r="AS15" s="44">
        <f>IF(AS6="Fire",0.21,IF(AS5&gt;1,0.16,0.1))</f>
        <v>0.1</v>
      </c>
      <c r="AT15" s="1"/>
      <c r="AU15" s="1"/>
      <c r="AV15" s="1"/>
      <c r="AX15" s="1" t="s">
        <v>193</v>
      </c>
      <c r="AY15" s="44">
        <f>IF(AY6="Fire",0.21,IF(AY5&gt;1,0.16,0.1))</f>
        <v>0.1</v>
      </c>
      <c r="AZ15" s="1"/>
      <c r="BA15" s="1"/>
      <c r="BB15" s="1"/>
      <c r="BD15" s="1" t="s">
        <v>193</v>
      </c>
      <c r="BE15" s="44">
        <f>IF(BE6="Fire",0.21,IF(BE5&gt;1,0.16,0.1))</f>
        <v>0.1</v>
      </c>
      <c r="BF15" s="1"/>
      <c r="BG15" s="1"/>
      <c r="BH15" s="1"/>
      <c r="BJ15" s="1" t="s">
        <v>193</v>
      </c>
      <c r="BK15" s="44">
        <f>IF(BK6="Fire",0.21,IF(BK5&gt;1,0.16,0.1))</f>
        <v>0.1</v>
      </c>
      <c r="BL15" s="1"/>
      <c r="BM15" s="1"/>
      <c r="BN15" s="1"/>
      <c r="BP15" s="1" t="s">
        <v>193</v>
      </c>
      <c r="BQ15" s="44">
        <f>IF(BQ6="Fire",0.21,IF(BQ5&gt;1,0.16,0.1))</f>
        <v>0.1</v>
      </c>
      <c r="BR15" s="1"/>
      <c r="BS15" s="1"/>
      <c r="BT15" s="1"/>
      <c r="BV15" s="1" t="s">
        <v>193</v>
      </c>
      <c r="BW15" s="44">
        <f>IF(BW6="Fire",0.21,IF(BW5&gt;1,0.16,0.1))</f>
        <v>0.1</v>
      </c>
      <c r="BX15" s="1"/>
      <c r="BY15" s="1"/>
      <c r="BZ15" s="1"/>
      <c r="CB15" s="1" t="s">
        <v>193</v>
      </c>
      <c r="CC15" s="44">
        <f>IF(CC6="Fire",0.21,IF(CC5&gt;1,0.16,0.1))</f>
        <v>0.1</v>
      </c>
      <c r="CD15" s="1"/>
      <c r="CE15" s="1"/>
      <c r="CF15" s="1"/>
    </row>
    <row r="16" spans="1:84" x14ac:dyDescent="0.25">
      <c r="B16" t="s">
        <v>194</v>
      </c>
      <c r="C16" s="34">
        <f>C11/C9</f>
        <v>0.2001160092807425</v>
      </c>
      <c r="G16" s="34"/>
      <c r="H16" s="1" t="s">
        <v>194</v>
      </c>
      <c r="I16" s="45">
        <f>I11/I9</f>
        <v>0</v>
      </c>
      <c r="N16" s="1" t="s">
        <v>194</v>
      </c>
      <c r="O16" s="45">
        <f>O11/O9</f>
        <v>0</v>
      </c>
      <c r="T16" s="1" t="s">
        <v>194</v>
      </c>
      <c r="U16" s="45">
        <f>U11/U9</f>
        <v>0</v>
      </c>
      <c r="V16" s="1"/>
      <c r="W16" s="1"/>
      <c r="X16" s="1"/>
      <c r="Z16" s="1" t="s">
        <v>194</v>
      </c>
      <c r="AA16" s="45">
        <f>AA11/AA9</f>
        <v>0</v>
      </c>
      <c r="AB16" s="1"/>
      <c r="AC16" s="1"/>
      <c r="AD16" s="1"/>
      <c r="AF16" s="1" t="s">
        <v>194</v>
      </c>
      <c r="AG16" s="45">
        <f>AG11/AG9</f>
        <v>0</v>
      </c>
      <c r="AH16" s="1"/>
      <c r="AI16" s="1"/>
      <c r="AJ16" s="1"/>
      <c r="AL16" s="1" t="s">
        <v>194</v>
      </c>
      <c r="AM16" s="45">
        <f>AM11/AM9</f>
        <v>0</v>
      </c>
      <c r="AN16" s="1"/>
      <c r="AO16" s="1"/>
      <c r="AP16" s="1"/>
      <c r="AR16" s="1" t="s">
        <v>194</v>
      </c>
      <c r="AS16" s="45">
        <f>AS11/AS9</f>
        <v>0</v>
      </c>
      <c r="AT16" s="1"/>
      <c r="AU16" s="1"/>
      <c r="AV16" s="1"/>
      <c r="AX16" s="1" t="s">
        <v>194</v>
      </c>
      <c r="AY16" s="45">
        <f>AY11/AY9</f>
        <v>0</v>
      </c>
      <c r="AZ16" s="1"/>
      <c r="BA16" s="1"/>
      <c r="BB16" s="1"/>
      <c r="BD16" s="1" t="s">
        <v>194</v>
      </c>
      <c r="BE16" s="45">
        <f>BE11/BE9</f>
        <v>0</v>
      </c>
      <c r="BF16" s="1"/>
      <c r="BG16" s="1"/>
      <c r="BH16" s="1"/>
      <c r="BJ16" s="1" t="s">
        <v>194</v>
      </c>
      <c r="BK16" s="45">
        <f>BK11/BK9</f>
        <v>0</v>
      </c>
      <c r="BL16" s="1"/>
      <c r="BM16" s="1"/>
      <c r="BN16" s="1"/>
      <c r="BP16" s="1" t="s">
        <v>194</v>
      </c>
      <c r="BQ16" s="45">
        <f>BQ11/BQ9</f>
        <v>0</v>
      </c>
      <c r="BR16" s="1"/>
      <c r="BS16" s="1"/>
      <c r="BT16" s="1"/>
      <c r="BV16" s="1" t="s">
        <v>194</v>
      </c>
      <c r="BW16" s="45">
        <f>BW11/BW9</f>
        <v>0</v>
      </c>
      <c r="BX16" s="1"/>
      <c r="BY16" s="1"/>
      <c r="BZ16" s="1"/>
      <c r="CB16" s="1" t="s">
        <v>194</v>
      </c>
      <c r="CC16" s="45">
        <f>CC11/CC9</f>
        <v>0</v>
      </c>
      <c r="CD16" s="1"/>
      <c r="CE16" s="1"/>
      <c r="CF16" s="1"/>
    </row>
    <row r="17" spans="2:84" x14ac:dyDescent="0.25">
      <c r="B17" t="s">
        <v>195</v>
      </c>
      <c r="C17" s="35" t="s">
        <v>196</v>
      </c>
      <c r="G17" s="36"/>
      <c r="H17" s="1" t="s">
        <v>195</v>
      </c>
      <c r="I17" s="46" t="s">
        <v>217</v>
      </c>
      <c r="N17" s="1" t="s">
        <v>195</v>
      </c>
      <c r="O17" s="46" t="s">
        <v>217</v>
      </c>
      <c r="T17" s="1" t="s">
        <v>195</v>
      </c>
      <c r="U17" s="46" t="s">
        <v>217</v>
      </c>
      <c r="V17" s="1"/>
      <c r="W17" s="1"/>
      <c r="X17" s="1"/>
      <c r="Z17" s="1" t="s">
        <v>195</v>
      </c>
      <c r="AA17" s="46" t="s">
        <v>217</v>
      </c>
      <c r="AB17" s="1"/>
      <c r="AC17" s="1"/>
      <c r="AD17" s="1"/>
      <c r="AF17" s="1" t="s">
        <v>195</v>
      </c>
      <c r="AG17" s="46" t="s">
        <v>217</v>
      </c>
      <c r="AH17" s="1"/>
      <c r="AI17" s="1"/>
      <c r="AJ17" s="1"/>
      <c r="AL17" s="1" t="s">
        <v>195</v>
      </c>
      <c r="AM17" s="46" t="s">
        <v>217</v>
      </c>
      <c r="AN17" s="1"/>
      <c r="AO17" s="1"/>
      <c r="AP17" s="1"/>
      <c r="AR17" s="1" t="s">
        <v>195</v>
      </c>
      <c r="AS17" s="46" t="s">
        <v>217</v>
      </c>
      <c r="AT17" s="1"/>
      <c r="AU17" s="1"/>
      <c r="AV17" s="1"/>
      <c r="AX17" s="1" t="s">
        <v>195</v>
      </c>
      <c r="AY17" s="46" t="s">
        <v>217</v>
      </c>
      <c r="AZ17" s="1"/>
      <c r="BA17" s="1"/>
      <c r="BB17" s="1"/>
      <c r="BD17" s="1" t="s">
        <v>195</v>
      </c>
      <c r="BE17" s="46" t="s">
        <v>217</v>
      </c>
      <c r="BF17" s="1"/>
      <c r="BG17" s="1"/>
      <c r="BH17" s="1"/>
      <c r="BJ17" s="1" t="s">
        <v>195</v>
      </c>
      <c r="BK17" s="46" t="s">
        <v>217</v>
      </c>
      <c r="BL17" s="1"/>
      <c r="BM17" s="1"/>
      <c r="BN17" s="1"/>
      <c r="BP17" s="1" t="s">
        <v>195</v>
      </c>
      <c r="BQ17" s="46" t="s">
        <v>217</v>
      </c>
      <c r="BR17" s="1"/>
      <c r="BS17" s="1"/>
      <c r="BT17" s="1"/>
      <c r="BV17" s="1" t="s">
        <v>195</v>
      </c>
      <c r="BW17" s="46" t="s">
        <v>217</v>
      </c>
      <c r="BX17" s="1"/>
      <c r="BY17" s="1"/>
      <c r="BZ17" s="1"/>
      <c r="CB17" s="1" t="s">
        <v>195</v>
      </c>
      <c r="CC17" s="46" t="s">
        <v>217</v>
      </c>
      <c r="CD17" s="1"/>
      <c r="CE17" s="1"/>
      <c r="CF17" s="1"/>
    </row>
    <row r="18" spans="2:84" x14ac:dyDescent="0.25">
      <c r="B18" t="s">
        <v>197</v>
      </c>
      <c r="C18">
        <f>C9*(1+C15)</f>
        <v>18.963999999999999</v>
      </c>
      <c r="D18" t="s">
        <v>184</v>
      </c>
      <c r="H18" s="1" t="s">
        <v>197</v>
      </c>
      <c r="I18" s="1">
        <f>I9*(1+I15)</f>
        <v>8.25</v>
      </c>
      <c r="J18" t="s">
        <v>184</v>
      </c>
      <c r="N18" s="1" t="s">
        <v>197</v>
      </c>
      <c r="O18" s="1">
        <f>O9*(1+O15)</f>
        <v>8.25</v>
      </c>
      <c r="P18" s="1" t="s">
        <v>184</v>
      </c>
      <c r="T18" s="1" t="s">
        <v>197</v>
      </c>
      <c r="U18" s="1">
        <f>U9*(1+U15)</f>
        <v>8.25</v>
      </c>
      <c r="V18" s="1" t="s">
        <v>184</v>
      </c>
      <c r="W18" s="1"/>
      <c r="X18" s="1"/>
      <c r="Z18" s="1" t="s">
        <v>197</v>
      </c>
      <c r="AA18" s="1">
        <f>AA9*(1+AA15)</f>
        <v>8.25</v>
      </c>
      <c r="AB18" s="1" t="s">
        <v>184</v>
      </c>
      <c r="AC18" s="1"/>
      <c r="AD18" s="1"/>
      <c r="AF18" s="1" t="s">
        <v>197</v>
      </c>
      <c r="AG18" s="1">
        <f>AG9*(1+AG15)</f>
        <v>8.25</v>
      </c>
      <c r="AH18" s="1" t="s">
        <v>184</v>
      </c>
      <c r="AI18" s="1"/>
      <c r="AJ18" s="1"/>
      <c r="AL18" s="1" t="s">
        <v>197</v>
      </c>
      <c r="AM18" s="1">
        <f>AM9*(1+AM15)</f>
        <v>8.25</v>
      </c>
      <c r="AN18" s="1" t="s">
        <v>184</v>
      </c>
      <c r="AO18" s="1"/>
      <c r="AP18" s="1"/>
      <c r="AR18" s="1" t="s">
        <v>197</v>
      </c>
      <c r="AS18" s="1">
        <f>AS9*(1+AS15)</f>
        <v>8.25</v>
      </c>
      <c r="AT18" s="1" t="s">
        <v>184</v>
      </c>
      <c r="AU18" s="1"/>
      <c r="AV18" s="1"/>
      <c r="AX18" s="1" t="s">
        <v>197</v>
      </c>
      <c r="AY18" s="1">
        <f>AY9*(1+AY15)</f>
        <v>8.25</v>
      </c>
      <c r="AZ18" s="1" t="s">
        <v>184</v>
      </c>
      <c r="BA18" s="1"/>
      <c r="BB18" s="1"/>
      <c r="BD18" s="1" t="s">
        <v>197</v>
      </c>
      <c r="BE18" s="1">
        <f>BE9*(1+BE15)</f>
        <v>8.25</v>
      </c>
      <c r="BF18" s="1" t="s">
        <v>184</v>
      </c>
      <c r="BG18" s="1"/>
      <c r="BH18" s="1"/>
      <c r="BJ18" s="1" t="s">
        <v>197</v>
      </c>
      <c r="BK18" s="1">
        <f>BK9*(1+BK15)</f>
        <v>8.25</v>
      </c>
      <c r="BL18" s="1" t="s">
        <v>184</v>
      </c>
      <c r="BM18" s="1"/>
      <c r="BN18" s="1"/>
      <c r="BP18" s="1" t="s">
        <v>197</v>
      </c>
      <c r="BQ18" s="1">
        <f>BQ9*(1+BQ15)</f>
        <v>8.25</v>
      </c>
      <c r="BR18" s="1" t="s">
        <v>184</v>
      </c>
      <c r="BS18" s="1"/>
      <c r="BT18" s="1"/>
      <c r="BV18" s="1" t="s">
        <v>197</v>
      </c>
      <c r="BW18" s="1">
        <f>BW9*(1+BW15)</f>
        <v>8.25</v>
      </c>
      <c r="BX18" s="1" t="s">
        <v>184</v>
      </c>
      <c r="BY18" s="1"/>
      <c r="BZ18" s="1"/>
      <c r="CB18" s="1" t="s">
        <v>197</v>
      </c>
      <c r="CC18" s="1">
        <f>CC9*(1+CC15)</f>
        <v>8.25</v>
      </c>
      <c r="CD18" s="1" t="s">
        <v>184</v>
      </c>
      <c r="CE18" s="1"/>
      <c r="CF18" s="1"/>
    </row>
    <row r="19" spans="2:84" x14ac:dyDescent="0.25">
      <c r="T19" s="1"/>
      <c r="U19" s="1"/>
      <c r="V19" s="1"/>
      <c r="W19" s="1"/>
      <c r="X19" s="1"/>
      <c r="Z19" s="1"/>
      <c r="AA19" s="1"/>
      <c r="AB19" s="1"/>
      <c r="AC19" s="1"/>
      <c r="AD19" s="1"/>
      <c r="AF19" s="1"/>
      <c r="AG19" s="1"/>
      <c r="AH19" s="1"/>
      <c r="AI19" s="1"/>
      <c r="AJ19" s="1"/>
      <c r="AL19" s="1"/>
      <c r="AM19" s="1"/>
      <c r="AN19" s="1"/>
      <c r="AO19" s="1"/>
      <c r="AP19" s="1"/>
      <c r="AR19" s="1"/>
      <c r="AS19" s="1"/>
      <c r="AT19" s="1"/>
      <c r="AU19" s="1"/>
      <c r="AV19" s="1"/>
      <c r="AX19" s="1"/>
      <c r="AY19" s="1"/>
      <c r="AZ19" s="1"/>
      <c r="BA19" s="1"/>
      <c r="BB19" s="1"/>
      <c r="BD19" s="1"/>
      <c r="BE19" s="1"/>
      <c r="BF19" s="1"/>
      <c r="BG19" s="1"/>
      <c r="BH19" s="1"/>
      <c r="BJ19" s="1"/>
      <c r="BK19" s="1"/>
      <c r="BL19" s="1"/>
      <c r="BM19" s="1"/>
      <c r="BN19" s="1"/>
      <c r="BP19" s="1"/>
      <c r="BQ19" s="1"/>
      <c r="BR19" s="1"/>
      <c r="BS19" s="1"/>
      <c r="BT19" s="1"/>
      <c r="BV19" s="1"/>
      <c r="BW19" s="1"/>
      <c r="BX19" s="1"/>
      <c r="BY19" s="1"/>
      <c r="BZ19" s="1"/>
      <c r="CB19" s="1"/>
      <c r="CC19" s="1"/>
      <c r="CD19" s="1"/>
      <c r="CE19" s="1"/>
      <c r="CF19" s="1"/>
    </row>
    <row r="20" spans="2:84" x14ac:dyDescent="0.25">
      <c r="B20" t="s">
        <v>198</v>
      </c>
      <c r="C20" s="31">
        <v>1</v>
      </c>
      <c r="H20" s="1" t="s">
        <v>198</v>
      </c>
      <c r="I20" s="43">
        <v>1</v>
      </c>
      <c r="N20" s="1" t="s">
        <v>198</v>
      </c>
      <c r="O20" s="43">
        <v>1</v>
      </c>
      <c r="T20" s="1" t="s">
        <v>198</v>
      </c>
      <c r="U20" s="43">
        <v>1</v>
      </c>
      <c r="V20" s="1"/>
      <c r="W20" s="1"/>
      <c r="X20" s="1"/>
      <c r="Z20" s="1" t="s">
        <v>198</v>
      </c>
      <c r="AA20" s="43">
        <v>1</v>
      </c>
      <c r="AB20" s="1"/>
      <c r="AC20" s="1"/>
      <c r="AD20" s="1"/>
      <c r="AF20" s="1" t="s">
        <v>198</v>
      </c>
      <c r="AG20" s="43">
        <v>1</v>
      </c>
      <c r="AH20" s="1"/>
      <c r="AI20" s="1"/>
      <c r="AJ20" s="1"/>
      <c r="AL20" s="1" t="s">
        <v>198</v>
      </c>
      <c r="AM20" s="43">
        <v>1</v>
      </c>
      <c r="AN20" s="1"/>
      <c r="AO20" s="1"/>
      <c r="AP20" s="1"/>
      <c r="AR20" s="1" t="s">
        <v>198</v>
      </c>
      <c r="AS20" s="43">
        <v>1</v>
      </c>
      <c r="AT20" s="1"/>
      <c r="AU20" s="1"/>
      <c r="AV20" s="1"/>
      <c r="AX20" s="1" t="s">
        <v>198</v>
      </c>
      <c r="AY20" s="43">
        <v>1</v>
      </c>
      <c r="AZ20" s="1"/>
      <c r="BA20" s="1"/>
      <c r="BB20" s="1"/>
      <c r="BD20" s="1" t="s">
        <v>198</v>
      </c>
      <c r="BE20" s="43">
        <v>1</v>
      </c>
      <c r="BF20" s="1"/>
      <c r="BG20" s="1"/>
      <c r="BH20" s="1"/>
      <c r="BJ20" s="1" t="s">
        <v>198</v>
      </c>
      <c r="BK20" s="43">
        <v>1</v>
      </c>
      <c r="BL20" s="1"/>
      <c r="BM20" s="1"/>
      <c r="BN20" s="1"/>
      <c r="BP20" s="1" t="s">
        <v>198</v>
      </c>
      <c r="BQ20" s="43">
        <v>1</v>
      </c>
      <c r="BR20" s="1"/>
      <c r="BS20" s="1"/>
      <c r="BT20" s="1"/>
      <c r="BV20" s="1" t="s">
        <v>198</v>
      </c>
      <c r="BW20" s="43">
        <v>1</v>
      </c>
      <c r="BX20" s="1"/>
      <c r="BY20" s="1"/>
      <c r="BZ20" s="1"/>
      <c r="CB20" s="1" t="s">
        <v>198</v>
      </c>
      <c r="CC20" s="43">
        <v>1</v>
      </c>
      <c r="CD20" s="1"/>
      <c r="CE20" s="1"/>
      <c r="CF20" s="1"/>
    </row>
    <row r="21" spans="2:84" x14ac:dyDescent="0.25">
      <c r="B21" t="s">
        <v>199</v>
      </c>
      <c r="C21" s="31">
        <v>0.97499999999999998</v>
      </c>
      <c r="H21" s="1" t="s">
        <v>199</v>
      </c>
      <c r="I21" s="43">
        <v>1</v>
      </c>
      <c r="N21" s="1" t="s">
        <v>199</v>
      </c>
      <c r="O21" s="43">
        <v>1</v>
      </c>
      <c r="T21" s="1" t="s">
        <v>199</v>
      </c>
      <c r="U21" s="43">
        <v>1</v>
      </c>
      <c r="V21" s="1"/>
      <c r="W21" s="1"/>
      <c r="X21" s="1"/>
      <c r="Z21" s="1" t="s">
        <v>199</v>
      </c>
      <c r="AA21" s="43">
        <v>1</v>
      </c>
      <c r="AB21" s="1"/>
      <c r="AC21" s="1"/>
      <c r="AD21" s="1"/>
      <c r="AF21" s="1" t="s">
        <v>199</v>
      </c>
      <c r="AG21" s="43">
        <v>1</v>
      </c>
      <c r="AH21" s="1"/>
      <c r="AI21" s="1"/>
      <c r="AJ21" s="1"/>
      <c r="AL21" s="1" t="s">
        <v>199</v>
      </c>
      <c r="AM21" s="43">
        <v>1</v>
      </c>
      <c r="AN21" s="1"/>
      <c r="AO21" s="1"/>
      <c r="AP21" s="1"/>
      <c r="AR21" s="1" t="s">
        <v>199</v>
      </c>
      <c r="AS21" s="43">
        <v>1</v>
      </c>
      <c r="AT21" s="1"/>
      <c r="AU21" s="1"/>
      <c r="AV21" s="1"/>
      <c r="AX21" s="1" t="s">
        <v>199</v>
      </c>
      <c r="AY21" s="43">
        <v>1</v>
      </c>
      <c r="AZ21" s="1"/>
      <c r="BA21" s="1"/>
      <c r="BB21" s="1"/>
      <c r="BD21" s="1" t="s">
        <v>199</v>
      </c>
      <c r="BE21" s="43">
        <v>1</v>
      </c>
      <c r="BF21" s="1"/>
      <c r="BG21" s="1"/>
      <c r="BH21" s="1"/>
      <c r="BJ21" s="1" t="s">
        <v>199</v>
      </c>
      <c r="BK21" s="43">
        <v>1</v>
      </c>
      <c r="BL21" s="1"/>
      <c r="BM21" s="1"/>
      <c r="BN21" s="1"/>
      <c r="BP21" s="1" t="s">
        <v>199</v>
      </c>
      <c r="BQ21" s="43">
        <v>1</v>
      </c>
      <c r="BR21" s="1"/>
      <c r="BS21" s="1"/>
      <c r="BT21" s="1"/>
      <c r="BV21" s="1" t="s">
        <v>199</v>
      </c>
      <c r="BW21" s="43">
        <v>1</v>
      </c>
      <c r="BX21" s="1"/>
      <c r="BY21" s="1"/>
      <c r="BZ21" s="1"/>
      <c r="CB21" s="1" t="s">
        <v>199</v>
      </c>
      <c r="CC21" s="43">
        <v>1</v>
      </c>
      <c r="CD21" s="1"/>
      <c r="CE21" s="1"/>
      <c r="CF21" s="1"/>
    </row>
    <row r="22" spans="2:84" x14ac:dyDescent="0.25">
      <c r="B22" t="s">
        <v>200</v>
      </c>
      <c r="C22" s="31">
        <v>1</v>
      </c>
      <c r="H22" s="1" t="s">
        <v>200</v>
      </c>
      <c r="I22" s="43">
        <v>1</v>
      </c>
      <c r="N22" s="1" t="s">
        <v>200</v>
      </c>
      <c r="O22" s="43">
        <v>1</v>
      </c>
      <c r="T22" s="1" t="s">
        <v>200</v>
      </c>
      <c r="U22" s="43">
        <v>1</v>
      </c>
      <c r="V22" s="1"/>
      <c r="W22" s="1"/>
      <c r="X22" s="1"/>
      <c r="Z22" s="1" t="s">
        <v>200</v>
      </c>
      <c r="AA22" s="43">
        <v>1</v>
      </c>
      <c r="AB22" s="1"/>
      <c r="AC22" s="1"/>
      <c r="AD22" s="1"/>
      <c r="AF22" s="1" t="s">
        <v>200</v>
      </c>
      <c r="AG22" s="43">
        <v>1</v>
      </c>
      <c r="AH22" s="1"/>
      <c r="AI22" s="1"/>
      <c r="AJ22" s="1"/>
      <c r="AL22" s="1" t="s">
        <v>200</v>
      </c>
      <c r="AM22" s="43">
        <v>1</v>
      </c>
      <c r="AN22" s="1"/>
      <c r="AO22" s="1"/>
      <c r="AP22" s="1"/>
      <c r="AR22" s="1" t="s">
        <v>200</v>
      </c>
      <c r="AS22" s="43">
        <v>1</v>
      </c>
      <c r="AT22" s="1"/>
      <c r="AU22" s="1"/>
      <c r="AV22" s="1"/>
      <c r="AX22" s="1" t="s">
        <v>200</v>
      </c>
      <c r="AY22" s="43">
        <v>1</v>
      </c>
      <c r="AZ22" s="1"/>
      <c r="BA22" s="1"/>
      <c r="BB22" s="1"/>
      <c r="BD22" s="1" t="s">
        <v>200</v>
      </c>
      <c r="BE22" s="43">
        <v>1</v>
      </c>
      <c r="BF22" s="1"/>
      <c r="BG22" s="1"/>
      <c r="BH22" s="1"/>
      <c r="BJ22" s="1" t="s">
        <v>200</v>
      </c>
      <c r="BK22" s="43">
        <v>1</v>
      </c>
      <c r="BL22" s="1"/>
      <c r="BM22" s="1"/>
      <c r="BN22" s="1"/>
      <c r="BP22" s="1" t="s">
        <v>200</v>
      </c>
      <c r="BQ22" s="43">
        <v>1</v>
      </c>
      <c r="BR22" s="1"/>
      <c r="BS22" s="1"/>
      <c r="BT22" s="1"/>
      <c r="BV22" s="1" t="s">
        <v>200</v>
      </c>
      <c r="BW22" s="43">
        <v>1</v>
      </c>
      <c r="BX22" s="1"/>
      <c r="BY22" s="1"/>
      <c r="BZ22" s="1"/>
      <c r="CB22" s="1" t="s">
        <v>200</v>
      </c>
      <c r="CC22" s="43">
        <v>1</v>
      </c>
      <c r="CD22" s="1"/>
      <c r="CE22" s="1"/>
      <c r="CF22" s="1"/>
    </row>
    <row r="23" spans="2:84" x14ac:dyDescent="0.25">
      <c r="B23" t="s">
        <v>201</v>
      </c>
      <c r="C23" s="31">
        <v>0.65</v>
      </c>
      <c r="H23" s="1" t="s">
        <v>201</v>
      </c>
      <c r="I23" s="43">
        <v>0.65</v>
      </c>
      <c r="N23" s="1" t="s">
        <v>201</v>
      </c>
      <c r="O23" s="43">
        <v>0.65</v>
      </c>
      <c r="T23" s="1" t="s">
        <v>201</v>
      </c>
      <c r="U23" s="43">
        <v>0.65</v>
      </c>
      <c r="V23" s="1"/>
      <c r="W23" s="1"/>
      <c r="X23" s="1"/>
      <c r="Z23" s="1" t="s">
        <v>201</v>
      </c>
      <c r="AA23" s="43">
        <v>0.65</v>
      </c>
      <c r="AB23" s="1"/>
      <c r="AC23" s="1"/>
      <c r="AD23" s="1"/>
      <c r="AF23" s="1" t="s">
        <v>201</v>
      </c>
      <c r="AG23" s="43">
        <v>0.65</v>
      </c>
      <c r="AH23" s="1"/>
      <c r="AI23" s="1"/>
      <c r="AJ23" s="1"/>
      <c r="AL23" s="1" t="s">
        <v>201</v>
      </c>
      <c r="AM23" s="43">
        <v>0.65</v>
      </c>
      <c r="AN23" s="1"/>
      <c r="AO23" s="1"/>
      <c r="AP23" s="1"/>
      <c r="AR23" s="1" t="s">
        <v>201</v>
      </c>
      <c r="AS23" s="43">
        <v>0.65</v>
      </c>
      <c r="AT23" s="1"/>
      <c r="AU23" s="1"/>
      <c r="AV23" s="1"/>
      <c r="AX23" s="1" t="s">
        <v>201</v>
      </c>
      <c r="AY23" s="43">
        <v>0.65</v>
      </c>
      <c r="AZ23" s="1"/>
      <c r="BA23" s="1"/>
      <c r="BB23" s="1"/>
      <c r="BD23" s="1" t="s">
        <v>201</v>
      </c>
      <c r="BE23" s="43">
        <v>0.65</v>
      </c>
      <c r="BF23" s="1"/>
      <c r="BG23" s="1"/>
      <c r="BH23" s="1"/>
      <c r="BJ23" s="1" t="s">
        <v>201</v>
      </c>
      <c r="BK23" s="43">
        <v>0.65</v>
      </c>
      <c r="BL23" s="1"/>
      <c r="BM23" s="1"/>
      <c r="BN23" s="1"/>
      <c r="BP23" s="1" t="s">
        <v>201</v>
      </c>
      <c r="BQ23" s="43">
        <v>0.65</v>
      </c>
      <c r="BR23" s="1"/>
      <c r="BS23" s="1"/>
      <c r="BT23" s="1"/>
      <c r="BV23" s="1" t="s">
        <v>201</v>
      </c>
      <c r="BW23" s="43">
        <v>0.65</v>
      </c>
      <c r="BX23" s="1"/>
      <c r="BY23" s="1"/>
      <c r="BZ23" s="1"/>
      <c r="CB23" s="1" t="s">
        <v>201</v>
      </c>
      <c r="CC23" s="43">
        <v>0.65</v>
      </c>
      <c r="CD23" s="1"/>
      <c r="CE23" s="1"/>
      <c r="CF23" s="1"/>
    </row>
    <row r="24" spans="2:84" x14ac:dyDescent="0.25">
      <c r="T24" s="1"/>
      <c r="U24" s="1"/>
      <c r="V24" s="1"/>
      <c r="W24" s="1"/>
      <c r="X24" s="1"/>
      <c r="Z24" s="1"/>
      <c r="AA24" s="1"/>
      <c r="AB24" s="1"/>
      <c r="AC24" s="1"/>
      <c r="AD24" s="1"/>
      <c r="AF24" s="1"/>
      <c r="AG24" s="1"/>
      <c r="AH24" s="1"/>
      <c r="AI24" s="1"/>
      <c r="AJ24" s="1"/>
      <c r="AL24" s="1"/>
      <c r="AM24" s="1"/>
      <c r="AN24" s="1"/>
      <c r="AO24" s="1"/>
      <c r="AP24" s="1"/>
      <c r="AR24" s="1"/>
      <c r="AS24" s="1"/>
      <c r="AT24" s="1"/>
      <c r="AU24" s="1"/>
      <c r="AV24" s="1"/>
      <c r="AX24" s="1"/>
      <c r="AY24" s="1"/>
      <c r="AZ24" s="1"/>
      <c r="BA24" s="1"/>
      <c r="BB24" s="1"/>
      <c r="BD24" s="1"/>
      <c r="BE24" s="1"/>
      <c r="BF24" s="1"/>
      <c r="BG24" s="1"/>
      <c r="BH24" s="1"/>
      <c r="BJ24" s="1"/>
      <c r="BK24" s="1"/>
      <c r="BL24" s="1"/>
      <c r="BM24" s="1"/>
      <c r="BN24" s="1"/>
      <c r="BP24" s="1"/>
      <c r="BQ24" s="1"/>
      <c r="BR24" s="1"/>
      <c r="BS24" s="1"/>
      <c r="BT24" s="1"/>
      <c r="BV24" s="1"/>
      <c r="BW24" s="1"/>
      <c r="BX24" s="1"/>
      <c r="BY24" s="1"/>
      <c r="BZ24" s="1"/>
      <c r="CB24" s="1"/>
      <c r="CC24" s="1"/>
      <c r="CD24" s="1"/>
      <c r="CE24" s="1"/>
      <c r="CF24" s="1"/>
    </row>
    <row r="25" spans="2:84" x14ac:dyDescent="0.25">
      <c r="B25" t="s">
        <v>202</v>
      </c>
      <c r="C25" s="37" t="e">
        <f>11.78*C8/C23/C22/C21/C20*(C12/((C18-C11)*100))^0.5</f>
        <v>#DIV/0!</v>
      </c>
      <c r="D25" t="s">
        <v>203</v>
      </c>
      <c r="G25" s="37"/>
      <c r="H25" s="1" t="s">
        <v>202</v>
      </c>
      <c r="I25" s="47">
        <f>11.78*I8/I23/I22/I21/I20*(I12/((I18-I11)*100))^0.5</f>
        <v>2.0682545090550204</v>
      </c>
      <c r="J25" t="s">
        <v>203</v>
      </c>
      <c r="N25" s="1" t="s">
        <v>202</v>
      </c>
      <c r="O25" s="47">
        <f>11.78*O8/O23/O22/O21/O20*(O12/((O18-O11)*100))^0.5</f>
        <v>7.8593671344090774</v>
      </c>
      <c r="P25" s="1" t="s">
        <v>203</v>
      </c>
      <c r="T25" s="1" t="s">
        <v>202</v>
      </c>
      <c r="U25" s="47">
        <f>11.78*U8/U23/U22/U21/U20*(U12/((U18-U11)*100))^0.5</f>
        <v>0.66184144289760649</v>
      </c>
      <c r="V25" s="1" t="s">
        <v>203</v>
      </c>
      <c r="W25" s="1"/>
      <c r="X25" s="1"/>
      <c r="Z25" s="1" t="s">
        <v>202</v>
      </c>
      <c r="AA25" s="47">
        <f>11.78*AA8/AA23/AA22/AA21/AA20*(AA12/((AA18-AA11)*100))^0.5</f>
        <v>14.891432465196146</v>
      </c>
      <c r="AB25" s="1" t="s">
        <v>203</v>
      </c>
      <c r="AC25" s="1"/>
      <c r="AD25" s="1"/>
      <c r="AF25" s="1" t="s">
        <v>202</v>
      </c>
      <c r="AG25" s="47">
        <f>11.78*AG8/AG23/AG22/AG21/AG20*(AG12/((AG18-AG11)*100))^0.5</f>
        <v>64.943191584327636</v>
      </c>
      <c r="AH25" s="1" t="s">
        <v>203</v>
      </c>
      <c r="AI25" s="1"/>
      <c r="AJ25" s="1"/>
      <c r="AL25" s="1" t="s">
        <v>202</v>
      </c>
      <c r="AM25" s="47">
        <f>11.78*AM8/AM23/AM22/AM21/AM20*(AM12/((AM18-AM11)*100))^0.5</f>
        <v>0.66184144289760649</v>
      </c>
      <c r="AN25" s="1" t="s">
        <v>203</v>
      </c>
      <c r="AO25" s="1"/>
      <c r="AP25" s="1"/>
      <c r="AR25" s="1" t="s">
        <v>202</v>
      </c>
      <c r="AS25" s="47">
        <f>11.78*AS8/AS23/AS22/AS21/AS20*(AS12/((AS18-AS11)*100))^0.5</f>
        <v>6.6184144289760667</v>
      </c>
      <c r="AT25" s="1" t="s">
        <v>203</v>
      </c>
      <c r="AU25" s="1"/>
      <c r="AV25" s="1"/>
      <c r="AX25" s="1" t="s">
        <v>202</v>
      </c>
      <c r="AY25" s="47">
        <f>11.78*AY8/AY23/AY22/AY21/AY20*(AY12/((AY18-AY11)*100))^0.5</f>
        <v>1.2409527054330123</v>
      </c>
      <c r="AZ25" s="1" t="s">
        <v>203</v>
      </c>
      <c r="BA25" s="1"/>
      <c r="BB25" s="1"/>
      <c r="BD25" s="1" t="s">
        <v>202</v>
      </c>
      <c r="BE25" s="47">
        <f>11.78*BE8/BE23/BE22/BE21/BE20*(BE12/((BE18-BE11)*100))^0.5</f>
        <v>14.519146653566246</v>
      </c>
      <c r="BF25" s="1" t="s">
        <v>203</v>
      </c>
      <c r="BG25" s="1"/>
      <c r="BH25" s="1"/>
      <c r="BJ25" s="1" t="s">
        <v>202</v>
      </c>
      <c r="BK25" s="47">
        <f>11.78*BK8/BK23/BK22/BK21/BK20*(BK12/((BK18-BK11)*100))^0.5</f>
        <v>183.24734950227483</v>
      </c>
      <c r="BL25" s="1" t="s">
        <v>203</v>
      </c>
      <c r="BM25" s="1"/>
      <c r="BN25" s="1"/>
      <c r="BP25" s="1" t="s">
        <v>202</v>
      </c>
      <c r="BQ25" s="47">
        <f>11.78*BQ8/BQ23/BQ22/BQ21/BQ20*(BQ12/((BQ18-BQ11)*100))^0.5</f>
        <v>183.24734950227483</v>
      </c>
      <c r="BR25" s="1" t="s">
        <v>203</v>
      </c>
      <c r="BS25" s="1"/>
      <c r="BT25" s="1"/>
      <c r="BV25" s="1" t="s">
        <v>202</v>
      </c>
      <c r="BW25" s="47">
        <f>11.78*BW8/BW23/BW22/BW21/BW20*(BW12/((BW18-BW11)*100))^0.5</f>
        <v>183.24734950227483</v>
      </c>
      <c r="BX25" s="1" t="s">
        <v>203</v>
      </c>
      <c r="BY25" s="1"/>
      <c r="BZ25" s="1"/>
      <c r="CB25" s="1" t="s">
        <v>202</v>
      </c>
      <c r="CC25" s="47">
        <f>11.78*CC8/CC23/CC22/CC21/CC20*(CC12/((CC18-CC11)*100))^0.5</f>
        <v>26.88730861771527</v>
      </c>
      <c r="CD25" s="1" t="s">
        <v>203</v>
      </c>
      <c r="CE25" s="1"/>
      <c r="CF25" s="1"/>
    </row>
    <row r="26" spans="2:84" x14ac:dyDescent="0.25">
      <c r="B26" t="s">
        <v>202</v>
      </c>
      <c r="C26" s="38" t="e">
        <f>C25/25.4^2</f>
        <v>#DIV/0!</v>
      </c>
      <c r="D26" t="s">
        <v>204</v>
      </c>
      <c r="G26" s="37"/>
      <c r="H26" s="1" t="s">
        <v>202</v>
      </c>
      <c r="I26" s="48">
        <f>I25/25.4^2</f>
        <v>3.2058009006370831E-3</v>
      </c>
      <c r="J26" t="s">
        <v>204</v>
      </c>
      <c r="N26" s="1" t="s">
        <v>202</v>
      </c>
      <c r="O26" s="48">
        <f>O25/25.4^2</f>
        <v>1.2182043422420916E-2</v>
      </c>
      <c r="P26" s="1" t="s">
        <v>204</v>
      </c>
      <c r="T26" s="1" t="s">
        <v>202</v>
      </c>
      <c r="U26" s="48">
        <f>U25/25.4^2</f>
        <v>1.0258562882038665E-3</v>
      </c>
      <c r="V26" s="1" t="s">
        <v>204</v>
      </c>
      <c r="W26" s="1"/>
      <c r="X26" s="1"/>
      <c r="Z26" s="1" t="s">
        <v>202</v>
      </c>
      <c r="AA26" s="48">
        <f>AA25/25.4^2</f>
        <v>2.3081766484586999E-2</v>
      </c>
      <c r="AB26" s="1" t="s">
        <v>204</v>
      </c>
      <c r="AC26" s="1"/>
      <c r="AD26" s="1"/>
      <c r="AF26" s="1" t="s">
        <v>202</v>
      </c>
      <c r="AG26" s="48">
        <f>AG25/25.4^2</f>
        <v>0.1006621482800044</v>
      </c>
      <c r="AH26" s="1" t="s">
        <v>204</v>
      </c>
      <c r="AI26" s="1"/>
      <c r="AJ26" s="1"/>
      <c r="AL26" s="1" t="s">
        <v>202</v>
      </c>
      <c r="AM26" s="48">
        <f>AM25/25.4^2</f>
        <v>1.0258562882038665E-3</v>
      </c>
      <c r="AN26" s="1" t="s">
        <v>204</v>
      </c>
      <c r="AO26" s="1"/>
      <c r="AP26" s="1"/>
      <c r="AR26" s="1" t="s">
        <v>202</v>
      </c>
      <c r="AS26" s="48">
        <f>AS25/25.4^2</f>
        <v>1.0258562882038668E-2</v>
      </c>
      <c r="AT26" s="1" t="s">
        <v>204</v>
      </c>
      <c r="AU26" s="1"/>
      <c r="AV26" s="1"/>
      <c r="AX26" s="1" t="s">
        <v>202</v>
      </c>
      <c r="AY26" s="48">
        <f>AY25/25.4^2</f>
        <v>1.92348054038225E-3</v>
      </c>
      <c r="AZ26" s="1" t="s">
        <v>204</v>
      </c>
      <c r="BA26" s="1"/>
      <c r="BB26" s="1"/>
      <c r="BD26" s="1" t="s">
        <v>202</v>
      </c>
      <c r="BE26" s="48">
        <f>BE25/25.4^2</f>
        <v>2.2504722322472328E-2</v>
      </c>
      <c r="BF26" s="1" t="s">
        <v>204</v>
      </c>
      <c r="BG26" s="1"/>
      <c r="BH26" s="1"/>
      <c r="BJ26" s="1" t="s">
        <v>202</v>
      </c>
      <c r="BK26" s="48">
        <f>BK25/25.4^2</f>
        <v>0.28403395979644558</v>
      </c>
      <c r="BL26" s="1" t="s">
        <v>204</v>
      </c>
      <c r="BM26" s="1"/>
      <c r="BN26" s="1"/>
      <c r="BP26" s="1" t="s">
        <v>202</v>
      </c>
      <c r="BQ26" s="48">
        <f>BQ25/25.4^2</f>
        <v>0.28403395979644558</v>
      </c>
      <c r="BR26" s="1" t="s">
        <v>204</v>
      </c>
      <c r="BS26" s="1"/>
      <c r="BT26" s="1"/>
      <c r="BV26" s="1" t="s">
        <v>202</v>
      </c>
      <c r="BW26" s="48">
        <f>BW25/25.4^2</f>
        <v>0.28403395979644558</v>
      </c>
      <c r="BX26" s="1" t="s">
        <v>204</v>
      </c>
      <c r="BY26" s="1"/>
      <c r="BZ26" s="1"/>
      <c r="CB26" s="1" t="s">
        <v>202</v>
      </c>
      <c r="CC26" s="48">
        <f>CC25/25.4^2</f>
        <v>4.1675411708282088E-2</v>
      </c>
      <c r="CD26" s="1" t="s">
        <v>204</v>
      </c>
      <c r="CE26" s="1"/>
      <c r="CF26" s="1"/>
    </row>
    <row r="27" spans="2:84" x14ac:dyDescent="0.25">
      <c r="T27" s="1"/>
      <c r="U27" s="1"/>
      <c r="V27" s="1"/>
      <c r="W27" s="1"/>
      <c r="X27" s="1"/>
      <c r="Z27" s="1"/>
      <c r="AA27" s="1"/>
      <c r="AB27" s="1"/>
      <c r="AC27" s="1"/>
      <c r="AD27" s="1"/>
      <c r="AF27" s="1"/>
      <c r="AG27" s="1"/>
      <c r="AH27" s="1"/>
      <c r="AI27" s="1"/>
      <c r="AJ27" s="1"/>
      <c r="AL27" s="1"/>
      <c r="AM27" s="1"/>
      <c r="AN27" s="1"/>
      <c r="AO27" s="1"/>
      <c r="AP27" s="1"/>
      <c r="AR27" s="1"/>
      <c r="AS27" s="1"/>
      <c r="AT27" s="1"/>
      <c r="AU27" s="1"/>
      <c r="AV27" s="1"/>
      <c r="AX27" s="1"/>
      <c r="AY27" s="1"/>
      <c r="AZ27" s="1"/>
      <c r="BA27" s="1"/>
      <c r="BB27" s="1"/>
      <c r="BD27" s="1"/>
      <c r="BE27" s="1"/>
      <c r="BF27" s="1"/>
      <c r="BG27" s="1"/>
      <c r="BH27" s="1"/>
      <c r="BJ27" s="1"/>
      <c r="BK27" s="1"/>
      <c r="BL27" s="1"/>
      <c r="BM27" s="1"/>
      <c r="BN27" s="1"/>
      <c r="BP27" s="1"/>
      <c r="BQ27" s="1"/>
      <c r="BR27" s="1"/>
      <c r="BS27" s="1"/>
      <c r="BT27" s="1"/>
      <c r="BV27" s="1"/>
      <c r="BW27" s="1"/>
      <c r="BX27" s="1"/>
      <c r="BY27" s="1"/>
      <c r="BZ27" s="1"/>
      <c r="CB27" s="1"/>
      <c r="CC27" s="1"/>
      <c r="CD27" s="1"/>
      <c r="CE27" s="1"/>
      <c r="CF27" s="1"/>
    </row>
    <row r="28" spans="2:84" x14ac:dyDescent="0.25">
      <c r="B28" t="s">
        <v>205</v>
      </c>
      <c r="C28" s="39">
        <v>6.38</v>
      </c>
      <c r="H28" s="1" t="s">
        <v>205</v>
      </c>
      <c r="I28" s="49">
        <v>0.11</v>
      </c>
      <c r="N28" s="1" t="s">
        <v>205</v>
      </c>
      <c r="O28" s="49">
        <v>0.11</v>
      </c>
      <c r="T28" s="1" t="s">
        <v>205</v>
      </c>
      <c r="U28" s="49">
        <v>0.11</v>
      </c>
      <c r="V28" s="1"/>
      <c r="W28" s="1"/>
      <c r="X28" s="1"/>
      <c r="Z28" s="1" t="s">
        <v>205</v>
      </c>
      <c r="AA28" s="49">
        <v>0.11</v>
      </c>
      <c r="AB28" s="1"/>
      <c r="AC28" s="1"/>
      <c r="AD28" s="1"/>
      <c r="AF28" s="1" t="s">
        <v>205</v>
      </c>
      <c r="AG28" s="49">
        <v>0.11</v>
      </c>
      <c r="AH28" s="1"/>
      <c r="AI28" s="1"/>
      <c r="AJ28" s="1"/>
      <c r="AL28" s="1" t="s">
        <v>205</v>
      </c>
      <c r="AM28" s="49">
        <v>0.11</v>
      </c>
      <c r="AN28" s="1"/>
      <c r="AO28" s="1"/>
      <c r="AP28" s="1"/>
      <c r="AR28" s="1" t="s">
        <v>205</v>
      </c>
      <c r="AS28" s="49">
        <v>0.11</v>
      </c>
      <c r="AT28" s="1"/>
      <c r="AU28" s="1"/>
      <c r="AV28" s="1"/>
      <c r="AX28" s="1" t="s">
        <v>205</v>
      </c>
      <c r="AY28" s="49">
        <v>0.11</v>
      </c>
      <c r="AZ28" s="1"/>
      <c r="BA28" s="1"/>
      <c r="BB28" s="1"/>
      <c r="BD28" s="1" t="s">
        <v>205</v>
      </c>
      <c r="BE28" s="49">
        <v>0.11</v>
      </c>
      <c r="BF28" s="1"/>
      <c r="BG28" s="1"/>
      <c r="BH28" s="1"/>
      <c r="BJ28" s="1" t="s">
        <v>205</v>
      </c>
      <c r="BK28" s="49">
        <v>0.307</v>
      </c>
      <c r="BL28" s="1"/>
      <c r="BM28" s="1"/>
      <c r="BN28" s="1"/>
      <c r="BP28" s="1" t="s">
        <v>205</v>
      </c>
      <c r="BQ28" s="49">
        <v>0.307</v>
      </c>
      <c r="BR28" s="1"/>
      <c r="BS28" s="1"/>
      <c r="BT28" s="1"/>
      <c r="BV28" s="1" t="s">
        <v>205</v>
      </c>
      <c r="BW28" s="49">
        <v>0.307</v>
      </c>
      <c r="BX28" s="1"/>
      <c r="BY28" s="1"/>
      <c r="BZ28" s="1"/>
      <c r="CB28" s="1" t="s">
        <v>205</v>
      </c>
      <c r="CC28" s="49">
        <v>0.11</v>
      </c>
      <c r="CD28" s="1"/>
      <c r="CE28" s="1"/>
      <c r="CF28" s="1"/>
    </row>
    <row r="29" spans="2:84" x14ac:dyDescent="0.25">
      <c r="B29" t="s">
        <v>206</v>
      </c>
      <c r="C29" s="39" t="s">
        <v>207</v>
      </c>
      <c r="H29" s="1" t="s">
        <v>206</v>
      </c>
      <c r="I29" s="52" t="s">
        <v>144</v>
      </c>
      <c r="N29" s="1" t="s">
        <v>206</v>
      </c>
      <c r="O29" s="52" t="s">
        <v>144</v>
      </c>
      <c r="T29" s="1" t="s">
        <v>206</v>
      </c>
      <c r="U29" s="52" t="s">
        <v>144</v>
      </c>
      <c r="V29" s="1"/>
      <c r="W29" s="1"/>
      <c r="X29" s="1"/>
      <c r="Z29" s="1" t="s">
        <v>206</v>
      </c>
      <c r="AA29" s="52" t="s">
        <v>144</v>
      </c>
      <c r="AB29" s="1"/>
      <c r="AC29" s="1"/>
      <c r="AD29" s="1"/>
      <c r="AF29" s="1" t="s">
        <v>206</v>
      </c>
      <c r="AG29" s="52" t="s">
        <v>144</v>
      </c>
      <c r="AH29" s="1"/>
      <c r="AI29" s="1"/>
      <c r="AJ29" s="1"/>
      <c r="AL29" s="1" t="s">
        <v>206</v>
      </c>
      <c r="AM29" s="52" t="s">
        <v>144</v>
      </c>
      <c r="AN29" s="1"/>
      <c r="AO29" s="1"/>
      <c r="AP29" s="1"/>
      <c r="AR29" s="1" t="s">
        <v>206</v>
      </c>
      <c r="AS29" s="52" t="s">
        <v>144</v>
      </c>
      <c r="AT29" s="1"/>
      <c r="AU29" s="1"/>
      <c r="AV29" s="1"/>
      <c r="AX29" s="1" t="s">
        <v>206</v>
      </c>
      <c r="AY29" s="52" t="s">
        <v>144</v>
      </c>
      <c r="AZ29" s="1"/>
      <c r="BA29" s="1"/>
      <c r="BB29" s="1"/>
      <c r="BD29" s="1" t="s">
        <v>206</v>
      </c>
      <c r="BE29" s="52" t="s">
        <v>144</v>
      </c>
      <c r="BF29" s="1"/>
      <c r="BG29" s="1"/>
      <c r="BH29" s="1"/>
      <c r="BJ29" s="1" t="s">
        <v>206</v>
      </c>
      <c r="BK29" s="52" t="s">
        <v>26</v>
      </c>
      <c r="BL29" s="1"/>
      <c r="BM29" s="1"/>
      <c r="BN29" s="1"/>
      <c r="BP29" s="1" t="s">
        <v>206</v>
      </c>
      <c r="BQ29" s="52" t="s">
        <v>26</v>
      </c>
      <c r="BR29" s="1"/>
      <c r="BS29" s="1"/>
      <c r="BT29" s="1"/>
      <c r="BV29" s="1" t="s">
        <v>206</v>
      </c>
      <c r="BW29" s="52" t="s">
        <v>26</v>
      </c>
      <c r="BX29" s="1"/>
      <c r="BY29" s="1"/>
      <c r="BZ29" s="1"/>
      <c r="CB29" s="1" t="s">
        <v>206</v>
      </c>
      <c r="CC29" s="52" t="s">
        <v>173</v>
      </c>
      <c r="CD29" s="1"/>
      <c r="CE29" s="1"/>
      <c r="CF29" s="1"/>
    </row>
    <row r="30" spans="2:84" x14ac:dyDescent="0.25">
      <c r="B30" t="s">
        <v>208</v>
      </c>
      <c r="C30" t="e">
        <f>C28/C26*C8/C5</f>
        <v>#DIV/0!</v>
      </c>
      <c r="H30" s="1" t="s">
        <v>208</v>
      </c>
      <c r="I30" s="1">
        <f>I28/I26*I8/I5</f>
        <v>113.04140885582383</v>
      </c>
      <c r="N30" s="1" t="s">
        <v>208</v>
      </c>
      <c r="O30" s="1">
        <f>O28/O26*O8/O5</f>
        <v>113.04140885582385</v>
      </c>
      <c r="T30" s="1" t="s">
        <v>208</v>
      </c>
      <c r="U30" s="1">
        <f>U28/U26*U8/U5</f>
        <v>113.04140885582386</v>
      </c>
      <c r="V30" s="1"/>
      <c r="W30" s="1"/>
      <c r="X30" s="1"/>
      <c r="Z30" s="1" t="s">
        <v>208</v>
      </c>
      <c r="AA30" s="1">
        <f>AA28/AA26*AA8/AA5</f>
        <v>113.04140885582385</v>
      </c>
      <c r="AB30" s="1"/>
      <c r="AC30" s="1"/>
      <c r="AD30" s="1"/>
      <c r="AF30" s="1" t="s">
        <v>208</v>
      </c>
      <c r="AG30" s="1">
        <f>AG28/AG26*AG8/AG5</f>
        <v>113.04140885582386</v>
      </c>
      <c r="AH30" s="1"/>
      <c r="AI30" s="1"/>
      <c r="AJ30" s="1"/>
      <c r="AL30" s="1" t="s">
        <v>208</v>
      </c>
      <c r="AM30" s="1">
        <f>AM28/AM26*AM8/AM5</f>
        <v>113.04140885582386</v>
      </c>
      <c r="AN30" s="1"/>
      <c r="AO30" s="1"/>
      <c r="AP30" s="1"/>
      <c r="AR30" s="1" t="s">
        <v>208</v>
      </c>
      <c r="AS30" s="1">
        <f>AS28/AS26*AS8/AS5</f>
        <v>113.04140885582383</v>
      </c>
      <c r="AT30" s="1"/>
      <c r="AU30" s="1"/>
      <c r="AV30" s="1"/>
      <c r="AX30" s="1" t="s">
        <v>208</v>
      </c>
      <c r="AY30" s="1">
        <f>AY28/AY26*AY8/AY5</f>
        <v>113.04140885582383</v>
      </c>
      <c r="AZ30" s="1"/>
      <c r="BA30" s="1"/>
      <c r="BB30" s="1"/>
      <c r="BD30" s="1" t="s">
        <v>208</v>
      </c>
      <c r="BE30" s="1">
        <f>BE28/BE26*BE8/BE5</f>
        <v>113.04140885582383</v>
      </c>
      <c r="BF30" s="1"/>
      <c r="BG30" s="1"/>
      <c r="BH30" s="1"/>
      <c r="BJ30" s="1" t="s">
        <v>208</v>
      </c>
      <c r="BK30" s="1">
        <f>BK28/BK26*BK8/BK5</f>
        <v>315.48829562489016</v>
      </c>
      <c r="BL30" s="1"/>
      <c r="BM30" s="1"/>
      <c r="BN30" s="1"/>
      <c r="BP30" s="1" t="s">
        <v>208</v>
      </c>
      <c r="BQ30" s="1">
        <f>BQ28/BQ26*BQ8/BQ5</f>
        <v>315.48829562489016</v>
      </c>
      <c r="BR30" s="1"/>
      <c r="BS30" s="1"/>
      <c r="BT30" s="1"/>
      <c r="BV30" s="1" t="s">
        <v>208</v>
      </c>
      <c r="BW30" s="1">
        <f>BW28/BW26*BW8/BW5</f>
        <v>315.48829562489016</v>
      </c>
      <c r="BX30" s="1"/>
      <c r="BY30" s="1"/>
      <c r="BZ30" s="1"/>
      <c r="CB30" s="1" t="s">
        <v>208</v>
      </c>
      <c r="CC30" s="1">
        <f>CC28/CC26*CC8/CC5</f>
        <v>113.04140885582383</v>
      </c>
      <c r="CD30" s="1"/>
      <c r="CE30" s="1"/>
      <c r="CF30" s="1"/>
    </row>
    <row r="31" spans="2:84" x14ac:dyDescent="0.25">
      <c r="T31" s="1"/>
      <c r="U31" s="1"/>
      <c r="V31" s="1"/>
      <c r="W31" s="1"/>
      <c r="X31" s="1"/>
      <c r="Z31" s="1"/>
      <c r="AA31" s="1"/>
      <c r="AB31" s="1"/>
      <c r="AC31" s="1"/>
      <c r="AD31" s="1"/>
      <c r="AF31" s="1"/>
      <c r="AG31" s="1"/>
      <c r="AH31" s="1"/>
      <c r="AI31" s="1"/>
      <c r="AJ31" s="1"/>
      <c r="AL31" s="1"/>
      <c r="AM31" s="1"/>
      <c r="AN31" s="1"/>
      <c r="AO31" s="1"/>
      <c r="AP31" s="1"/>
      <c r="AR31" s="1"/>
      <c r="AS31" s="1"/>
      <c r="AT31" s="1"/>
      <c r="AU31" s="1"/>
      <c r="AV31" s="1"/>
      <c r="AX31" s="1"/>
      <c r="AY31" s="1"/>
      <c r="AZ31" s="1"/>
      <c r="BA31" s="1"/>
      <c r="BB31" s="1"/>
      <c r="BD31" s="1"/>
      <c r="BE31" s="1"/>
      <c r="BF31" s="1"/>
      <c r="BG31" s="1"/>
      <c r="BH31" s="1"/>
      <c r="BJ31" s="1"/>
      <c r="BK31" s="1"/>
      <c r="BL31" s="1"/>
      <c r="BM31" s="1"/>
      <c r="BN31" s="1"/>
      <c r="BP31" s="1"/>
      <c r="BQ31" s="1"/>
      <c r="BR31" s="1"/>
      <c r="BS31" s="1"/>
      <c r="BT31" s="1"/>
      <c r="BV31" s="1"/>
      <c r="BW31" s="1"/>
      <c r="BX31" s="1"/>
      <c r="BY31" s="1"/>
      <c r="BZ31" s="1"/>
      <c r="CB31" s="1"/>
      <c r="CC31" s="1"/>
      <c r="CD31" s="1"/>
      <c r="CE31" s="1"/>
      <c r="CF31" s="1"/>
    </row>
    <row r="32" spans="2:84" x14ac:dyDescent="0.25">
      <c r="B32" t="s">
        <v>209</v>
      </c>
      <c r="C32" s="34" t="e">
        <f>C28/C26-1</f>
        <v>#DIV/0!</v>
      </c>
      <c r="G32" s="34"/>
      <c r="H32" s="1" t="s">
        <v>209</v>
      </c>
      <c r="I32" s="45">
        <f>I28/I26-1</f>
        <v>33.312798395602137</v>
      </c>
      <c r="N32" s="1" t="s">
        <v>209</v>
      </c>
      <c r="O32" s="45">
        <f>O28/O26-1</f>
        <v>8.029683788316353</v>
      </c>
      <c r="T32" s="1" t="s">
        <v>209</v>
      </c>
      <c r="U32" s="45">
        <f>U28/U26-1</f>
        <v>106.2274949862567</v>
      </c>
      <c r="V32" s="1"/>
      <c r="W32" s="1"/>
      <c r="X32" s="1"/>
      <c r="Z32" s="1" t="s">
        <v>209</v>
      </c>
      <c r="AA32" s="45">
        <f>AA28/AA26-1</f>
        <v>3.7656664438336307</v>
      </c>
      <c r="AB32" s="1"/>
      <c r="AC32" s="1"/>
      <c r="AD32" s="1"/>
      <c r="AF32" s="1" t="s">
        <v>209</v>
      </c>
      <c r="AG32" s="45">
        <f>AG28/AG26-1</f>
        <v>9.2764280114717934E-2</v>
      </c>
      <c r="AH32" s="1"/>
      <c r="AI32" s="1"/>
      <c r="AJ32" s="1"/>
      <c r="AL32" s="1" t="s">
        <v>209</v>
      </c>
      <c r="AM32" s="45">
        <f>AM28/AM26-1</f>
        <v>106.2274949862567</v>
      </c>
      <c r="AN32" s="1"/>
      <c r="AO32" s="1"/>
      <c r="AP32" s="1"/>
      <c r="AR32" s="1" t="s">
        <v>209</v>
      </c>
      <c r="AS32" s="45">
        <f>AS28/AS26-1</f>
        <v>9.7227494986256655</v>
      </c>
      <c r="AT32" s="1"/>
      <c r="AU32" s="1"/>
      <c r="AV32" s="1"/>
      <c r="AX32" s="1" t="s">
        <v>209</v>
      </c>
      <c r="AY32" s="45">
        <f>AY28/AY26-1</f>
        <v>56.187997326003561</v>
      </c>
      <c r="AZ32" s="1"/>
      <c r="BA32" s="1"/>
      <c r="BB32" s="1"/>
      <c r="BD32" s="1" t="s">
        <v>209</v>
      </c>
      <c r="BE32" s="45">
        <f>BE28/BE26-1</f>
        <v>3.8878630193165433</v>
      </c>
      <c r="BF32" s="1"/>
      <c r="BG32" s="1"/>
      <c r="BH32" s="1"/>
      <c r="BJ32" s="1" t="s">
        <v>209</v>
      </c>
      <c r="BK32" s="45">
        <f>BK28/BK26-1</f>
        <v>8.0856670167233302E-2</v>
      </c>
      <c r="BL32" s="1"/>
      <c r="BM32" s="1"/>
      <c r="BN32" s="1"/>
      <c r="BP32" s="1" t="s">
        <v>209</v>
      </c>
      <c r="BQ32" s="45">
        <f>BQ28/BQ26-1</f>
        <v>8.0856670167233302E-2</v>
      </c>
      <c r="BR32" s="1"/>
      <c r="BS32" s="1"/>
      <c r="BT32" s="1"/>
      <c r="BV32" s="1" t="s">
        <v>209</v>
      </c>
      <c r="BW32" s="45">
        <f>BW28/BW26-1</f>
        <v>8.0856670167233302E-2</v>
      </c>
      <c r="BX32" s="1"/>
      <c r="BY32" s="1"/>
      <c r="BZ32" s="1"/>
      <c r="CB32" s="1" t="s">
        <v>209</v>
      </c>
      <c r="CC32" s="45">
        <f>CC28/CC26-1</f>
        <v>1.6394460304309333</v>
      </c>
      <c r="CD32" s="1"/>
      <c r="CE32" s="1"/>
      <c r="CF32" s="1"/>
    </row>
    <row r="33" spans="2:84" x14ac:dyDescent="0.25">
      <c r="T33" s="1"/>
      <c r="U33" s="1"/>
      <c r="V33" s="1"/>
      <c r="W33" s="1"/>
      <c r="X33" s="1"/>
      <c r="Z33" s="1"/>
      <c r="AA33" s="1"/>
      <c r="AB33" s="1"/>
      <c r="AC33" s="1"/>
      <c r="AD33" s="1"/>
      <c r="AF33" s="1"/>
      <c r="AG33" s="1"/>
      <c r="AH33" s="1"/>
      <c r="AI33" s="1"/>
      <c r="AJ33" s="1"/>
      <c r="AL33" s="1"/>
      <c r="AM33" s="1"/>
      <c r="AN33" s="1"/>
      <c r="AO33" s="1"/>
      <c r="AP33" s="1"/>
      <c r="AR33" s="1"/>
      <c r="AS33" s="1"/>
      <c r="AT33" s="1"/>
      <c r="AU33" s="1"/>
      <c r="AV33" s="1"/>
      <c r="AX33" s="1"/>
      <c r="AY33" s="1"/>
      <c r="AZ33" s="1"/>
      <c r="BA33" s="1"/>
      <c r="BB33" s="1"/>
      <c r="BD33" s="1"/>
      <c r="BE33" s="1"/>
      <c r="BF33" s="1"/>
      <c r="BG33" s="1"/>
      <c r="BH33" s="1"/>
      <c r="BJ33" s="1"/>
      <c r="BK33" s="1"/>
      <c r="BL33" s="1"/>
      <c r="BM33" s="1"/>
      <c r="BN33" s="1"/>
      <c r="BP33" s="1"/>
      <c r="BQ33" s="1"/>
      <c r="BR33" s="1"/>
      <c r="BS33" s="1"/>
      <c r="BT33" s="1"/>
      <c r="BV33" s="1"/>
      <c r="BW33" s="1"/>
      <c r="BX33" s="1"/>
      <c r="BY33" s="1"/>
      <c r="BZ33" s="1"/>
      <c r="CB33" s="1"/>
      <c r="CC33" s="1"/>
      <c r="CD33" s="1"/>
      <c r="CE33" s="1"/>
      <c r="CF33" s="1"/>
    </row>
    <row r="34" spans="2:84" x14ac:dyDescent="0.25">
      <c r="B34" t="s">
        <v>210</v>
      </c>
      <c r="C34" t="e">
        <f>C8*18800*C12/C13/(C28*25.4^2)^0.5</f>
        <v>#DIV/0!</v>
      </c>
      <c r="H34" s="1" t="s">
        <v>210</v>
      </c>
      <c r="I34" s="1">
        <f>I8*18800*I12/I13/(I28*25.4^2)^0.5</f>
        <v>11553.241675610092</v>
      </c>
      <c r="N34" s="1" t="s">
        <v>210</v>
      </c>
      <c r="O34" s="1">
        <f>O8*18800*O12/O13/(O28*25.4^2)^0.5</f>
        <v>43902.318367318338</v>
      </c>
      <c r="T34" s="1" t="s">
        <v>210</v>
      </c>
      <c r="U34" s="1">
        <f>U8*18800*U12/U13/(U28*25.4^2)^0.5</f>
        <v>3697.0373361952288</v>
      </c>
      <c r="V34" s="1"/>
      <c r="W34" s="1"/>
      <c r="X34" s="1"/>
      <c r="Z34" s="1" t="s">
        <v>210</v>
      </c>
      <c r="AA34" s="1">
        <f>AA8*18800*AA12/AA13/(AA28*25.4^2)^0.5</f>
        <v>83183.340064392658</v>
      </c>
      <c r="AB34" s="1"/>
      <c r="AC34" s="1"/>
      <c r="AD34" s="1"/>
      <c r="AF34" s="1" t="s">
        <v>210</v>
      </c>
      <c r="AG34" s="1">
        <f>AG8*18800*AG12/AG13/(AG28*25.4^2)^0.5</f>
        <v>362771.78861415683</v>
      </c>
      <c r="AH34" s="1"/>
      <c r="AI34" s="1"/>
      <c r="AJ34" s="1"/>
      <c r="AL34" s="1" t="s">
        <v>210</v>
      </c>
      <c r="AM34" s="1">
        <f>AM8*18800*AM12/AM13/(AM28*25.4^2)^0.5</f>
        <v>3697.0373361952288</v>
      </c>
      <c r="AN34" s="1"/>
      <c r="AO34" s="1"/>
      <c r="AP34" s="1"/>
      <c r="AR34" s="1" t="s">
        <v>210</v>
      </c>
      <c r="AS34" s="1">
        <f>AS8*18800*AS12/AS13/(AS28*25.4^2)^0.5</f>
        <v>36970.373361952297</v>
      </c>
      <c r="AT34" s="1"/>
      <c r="AU34" s="1"/>
      <c r="AV34" s="1"/>
      <c r="AX34" s="1" t="s">
        <v>210</v>
      </c>
      <c r="AY34" s="1">
        <f>AY8*18800*AY12/AY13/(AY28*25.4^2)^0.5</f>
        <v>6931.9450053660548</v>
      </c>
      <c r="AZ34" s="1"/>
      <c r="BA34" s="1"/>
      <c r="BB34" s="1"/>
      <c r="BD34" s="1" t="s">
        <v>210</v>
      </c>
      <c r="BE34" s="1">
        <f>BE8*18800*BE12/BE13/(BE28*25.4^2)^0.5</f>
        <v>81103.75656278283</v>
      </c>
      <c r="BF34" s="1"/>
      <c r="BG34" s="1"/>
      <c r="BH34" s="1"/>
      <c r="BJ34" s="1" t="s">
        <v>210</v>
      </c>
      <c r="BK34" s="1">
        <f>BK8*18800*BK12/BK13/(BK28*25.4^2)^0.5</f>
        <v>612723.77881285129</v>
      </c>
      <c r="BL34" s="1"/>
      <c r="BM34" s="1"/>
      <c r="BN34" s="1"/>
      <c r="BP34" s="1" t="s">
        <v>210</v>
      </c>
      <c r="BQ34" s="1">
        <f>BQ8*18800*BQ12/BQ13/(BQ28*25.4^2)^0.5</f>
        <v>612723.77881285129</v>
      </c>
      <c r="BR34" s="1"/>
      <c r="BS34" s="1"/>
      <c r="BT34" s="1"/>
      <c r="BV34" s="1" t="s">
        <v>210</v>
      </c>
      <c r="BW34" s="1">
        <f>BW8*18800*BW12/BW13/(BW28*25.4^2)^0.5</f>
        <v>612723.77881285129</v>
      </c>
      <c r="BX34" s="1"/>
      <c r="BY34" s="1"/>
      <c r="BZ34" s="1"/>
      <c r="CB34" s="1" t="s">
        <v>210</v>
      </c>
      <c r="CC34" s="1">
        <f>CC8*18800*CC12/CC13/(CC28*25.4^2)^0.5</f>
        <v>150192.1417829312</v>
      </c>
      <c r="CD34" s="1"/>
      <c r="CE34" s="1"/>
      <c r="CF34" s="1"/>
    </row>
    <row r="35" spans="2:84" x14ac:dyDescent="0.25">
      <c r="B35" t="s">
        <v>198</v>
      </c>
      <c r="C35" t="e">
        <f>(0.9935+2.878/C34^0.5+342.75/C34^1.5)^-1</f>
        <v>#DIV/0!</v>
      </c>
      <c r="H35" s="1" t="s">
        <v>198</v>
      </c>
      <c r="I35" s="1">
        <f>(0.9935+2.878/I34^0.5+342.75/I34^1.5)^-1</f>
        <v>0.9798622758129939</v>
      </c>
      <c r="N35" s="1" t="s">
        <v>198</v>
      </c>
      <c r="O35" s="1">
        <f>(0.9935+2.878/O34^0.5+342.75/O34^1.5)^-1</f>
        <v>0.99277967014370172</v>
      </c>
      <c r="T35" s="1" t="s">
        <v>198</v>
      </c>
      <c r="U35" s="1">
        <f>(0.9935+2.878/U34^0.5+342.75/U34^1.5)^-1</f>
        <v>0.95936354215294284</v>
      </c>
      <c r="V35" s="1"/>
      <c r="W35" s="1"/>
      <c r="X35" s="1"/>
      <c r="Z35" s="1" t="s">
        <v>198</v>
      </c>
      <c r="AA35" s="1">
        <f>(0.9935+2.878/AA34^0.5+342.75/AA34^1.5)^-1</f>
        <v>0.99651920297226482</v>
      </c>
      <c r="AB35" s="1"/>
      <c r="AC35" s="1"/>
      <c r="AD35" s="1"/>
      <c r="AF35" s="1" t="s">
        <v>198</v>
      </c>
      <c r="AG35" s="1">
        <f>(0.9935+2.878/AG34^0.5+342.75/AG34^1.5)^-1</f>
        <v>1.0017230884121207</v>
      </c>
      <c r="AH35" s="1"/>
      <c r="AI35" s="1"/>
      <c r="AJ35" s="1"/>
      <c r="AL35" s="1" t="s">
        <v>198</v>
      </c>
      <c r="AM35" s="1">
        <f>(0.9935+2.878/AM34^0.5+342.75/AM34^1.5)^-1</f>
        <v>0.95936354215294284</v>
      </c>
      <c r="AN35" s="1"/>
      <c r="AO35" s="1"/>
      <c r="AP35" s="1"/>
      <c r="AR35" s="1" t="s">
        <v>198</v>
      </c>
      <c r="AS35" s="1">
        <f>(0.9935+2.878/AS34^0.5+342.75/AS34^1.5)^-1</f>
        <v>0.99155569361849938</v>
      </c>
      <c r="AT35" s="1"/>
      <c r="AU35" s="1"/>
      <c r="AV35" s="1"/>
      <c r="AX35" s="1" t="s">
        <v>198</v>
      </c>
      <c r="AY35" s="1">
        <f>(0.9935+2.878/AY34^0.5+342.75/AY34^1.5)^-1</f>
        <v>0.97213756742218826</v>
      </c>
      <c r="AZ35" s="1"/>
      <c r="BA35" s="1"/>
      <c r="BB35" s="1"/>
      <c r="BD35" s="1" t="s">
        <v>198</v>
      </c>
      <c r="BE35" s="1">
        <f>(0.9935+2.878/BE34^0.5+342.75/BE34^1.5)^-1</f>
        <v>0.99639243146497913</v>
      </c>
      <c r="BF35" s="1"/>
      <c r="BG35" s="1"/>
      <c r="BH35" s="1"/>
      <c r="BJ35" s="1" t="s">
        <v>198</v>
      </c>
      <c r="BK35" s="1">
        <f>(0.9935+2.878/BK34^0.5+342.75/BK34^1.5)^-1</f>
        <v>1.002830572977756</v>
      </c>
      <c r="BL35" s="1"/>
      <c r="BM35" s="1"/>
      <c r="BN35" s="1"/>
      <c r="BP35" s="1" t="s">
        <v>198</v>
      </c>
      <c r="BQ35" s="1">
        <f>(0.9935+2.878/BQ34^0.5+342.75/BQ34^1.5)^-1</f>
        <v>1.002830572977756</v>
      </c>
      <c r="BR35" s="1"/>
      <c r="BS35" s="1"/>
      <c r="BT35" s="1"/>
      <c r="BV35" s="1" t="s">
        <v>198</v>
      </c>
      <c r="BW35" s="1">
        <f>(0.9935+2.878/BW34^0.5+342.75/BW34^1.5)^-1</f>
        <v>1.002830572977756</v>
      </c>
      <c r="BX35" s="1"/>
      <c r="BY35" s="1"/>
      <c r="BZ35" s="1"/>
      <c r="CB35" s="1" t="s">
        <v>198</v>
      </c>
      <c r="CC35" s="1">
        <f>(0.9935+2.878/CC34^0.5+342.75/CC34^1.5)^-1</f>
        <v>0.9990687701851434</v>
      </c>
      <c r="CD35" s="1"/>
      <c r="CE35" s="1"/>
      <c r="CF35" s="1"/>
    </row>
    <row r="36" spans="2:84" x14ac:dyDescent="0.25">
      <c r="T36" s="1"/>
      <c r="U36" s="1"/>
      <c r="V36" s="1"/>
      <c r="W36" s="1"/>
      <c r="X36" s="1"/>
      <c r="Z36" s="1"/>
      <c r="AA36" s="1"/>
      <c r="AB36" s="1"/>
      <c r="AC36" s="1"/>
      <c r="AD36" s="1"/>
      <c r="AF36" s="1"/>
      <c r="AG36" s="1"/>
      <c r="AH36" s="1"/>
      <c r="AI36" s="1"/>
      <c r="AJ36" s="1"/>
      <c r="AL36" s="1"/>
      <c r="AM36" s="1"/>
      <c r="AN36" s="1"/>
      <c r="AO36" s="1"/>
      <c r="AP36" s="1"/>
      <c r="AR36" s="1"/>
      <c r="AS36" s="1"/>
      <c r="AT36" s="1"/>
      <c r="AU36" s="1"/>
      <c r="AV36" s="1"/>
      <c r="AX36" s="1"/>
      <c r="AY36" s="1"/>
      <c r="AZ36" s="1"/>
      <c r="BA36" s="1"/>
      <c r="BB36" s="1"/>
      <c r="BD36" s="1"/>
      <c r="BE36" s="1"/>
      <c r="BF36" s="1"/>
      <c r="BG36" s="1"/>
      <c r="BH36" s="1"/>
      <c r="BJ36" s="1"/>
      <c r="BK36" s="1"/>
      <c r="BL36" s="1"/>
      <c r="BM36" s="1"/>
      <c r="BN36" s="1"/>
      <c r="BP36" s="1"/>
      <c r="BQ36" s="1"/>
      <c r="BR36" s="1"/>
      <c r="BS36" s="1"/>
      <c r="BT36" s="1"/>
      <c r="BV36" s="1"/>
      <c r="BW36" s="1"/>
      <c r="BX36" s="1"/>
      <c r="BY36" s="1"/>
      <c r="BZ36" s="1"/>
      <c r="CB36" s="1"/>
      <c r="CC36" s="1"/>
      <c r="CD36" s="1"/>
      <c r="CE36" s="1"/>
      <c r="CF36" s="1"/>
    </row>
    <row r="37" spans="2:84" x14ac:dyDescent="0.25">
      <c r="B37" t="s">
        <v>211</v>
      </c>
      <c r="C37" t="e">
        <f>C26/C35</f>
        <v>#DIV/0!</v>
      </c>
      <c r="D37" t="s">
        <v>204</v>
      </c>
      <c r="H37" s="1" t="s">
        <v>211</v>
      </c>
      <c r="I37" s="1">
        <f>I26/I35</f>
        <v>3.2716851947149645E-3</v>
      </c>
      <c r="J37" t="s">
        <v>204</v>
      </c>
      <c r="N37" s="1" t="s">
        <v>211</v>
      </c>
      <c r="O37" s="1">
        <f>O26/O35</f>
        <v>1.227064150161093E-2</v>
      </c>
      <c r="P37" s="1" t="s">
        <v>204</v>
      </c>
      <c r="T37" s="1" t="s">
        <v>211</v>
      </c>
      <c r="U37" s="1">
        <f>U26/U35</f>
        <v>1.0693092275548691E-3</v>
      </c>
      <c r="V37" s="1" t="s">
        <v>204</v>
      </c>
      <c r="W37" s="1"/>
      <c r="X37" s="1"/>
      <c r="Z37" s="1" t="s">
        <v>211</v>
      </c>
      <c r="AA37" s="1">
        <f>AA26/AA35</f>
        <v>2.3162390063073791E-2</v>
      </c>
      <c r="AB37" s="1" t="s">
        <v>204</v>
      </c>
      <c r="AC37" s="1"/>
      <c r="AD37" s="1"/>
      <c r="AF37" s="1" t="s">
        <v>211</v>
      </c>
      <c r="AG37" s="1">
        <f>AG26/AG35</f>
        <v>0.10048899685397968</v>
      </c>
      <c r="AH37" s="1" t="s">
        <v>204</v>
      </c>
      <c r="AI37" s="1"/>
      <c r="AJ37" s="1"/>
      <c r="AL37" s="1" t="s">
        <v>211</v>
      </c>
      <c r="AM37" s="1">
        <f>AM26/AM35</f>
        <v>1.0693092275548691E-3</v>
      </c>
      <c r="AN37" s="1" t="s">
        <v>204</v>
      </c>
      <c r="AO37" s="1"/>
      <c r="AP37" s="1"/>
      <c r="AR37" s="1" t="s">
        <v>211</v>
      </c>
      <c r="AS37" s="1">
        <f>AS26/AS35</f>
        <v>1.0345927059933403E-2</v>
      </c>
      <c r="AT37" s="1" t="s">
        <v>204</v>
      </c>
      <c r="AU37" s="1"/>
      <c r="AV37" s="1"/>
      <c r="AX37" s="1" t="s">
        <v>211</v>
      </c>
      <c r="AY37" s="1">
        <f>AY26/AY35</f>
        <v>1.9786094117139538E-3</v>
      </c>
      <c r="AZ37" s="1" t="s">
        <v>204</v>
      </c>
      <c r="BA37" s="1"/>
      <c r="BB37" s="1"/>
      <c r="BD37" s="1" t="s">
        <v>211</v>
      </c>
      <c r="BE37" s="1">
        <f>BE26/BE35</f>
        <v>2.258620359990492E-2</v>
      </c>
      <c r="BF37" s="1" t="s">
        <v>204</v>
      </c>
      <c r="BG37" s="1"/>
      <c r="BH37" s="1"/>
      <c r="BJ37" s="1" t="s">
        <v>211</v>
      </c>
      <c r="BK37" s="1">
        <f>BK26/BK35</f>
        <v>0.28323225024248017</v>
      </c>
      <c r="BL37" s="1" t="s">
        <v>204</v>
      </c>
      <c r="BM37" s="1"/>
      <c r="BN37" s="1"/>
      <c r="BP37" s="1" t="s">
        <v>211</v>
      </c>
      <c r="BQ37" s="1">
        <f>BQ26/BQ35</f>
        <v>0.28323225024248017</v>
      </c>
      <c r="BR37" s="1" t="s">
        <v>204</v>
      </c>
      <c r="BS37" s="1"/>
      <c r="BT37" s="1"/>
      <c r="BV37" s="1" t="s">
        <v>211</v>
      </c>
      <c r="BW37" s="1">
        <f>BW26/BW35</f>
        <v>0.28323225024248017</v>
      </c>
      <c r="BX37" s="1" t="s">
        <v>204</v>
      </c>
      <c r="BY37" s="1"/>
      <c r="BZ37" s="1"/>
      <c r="CB37" s="1" t="s">
        <v>211</v>
      </c>
      <c r="CC37" s="1">
        <f>CC26/CC35</f>
        <v>4.1714257268354982E-2</v>
      </c>
      <c r="CD37" s="1" t="s">
        <v>204</v>
      </c>
      <c r="CE37" s="1"/>
      <c r="CF37" s="1"/>
    </row>
    <row r="38" spans="2:84" x14ac:dyDescent="0.25">
      <c r="C38" t="e">
        <f>IF(C37&gt;C28,"Increase PSV Size","Selected Size is Correct")</f>
        <v>#DIV/0!</v>
      </c>
      <c r="I38" s="1" t="str">
        <f>IF(I37&gt;I28,"Increase PSV Size","Selected Size is Correct")</f>
        <v>Selected Size is Correct</v>
      </c>
      <c r="O38" s="1" t="str">
        <f>IF(O37&gt;O28,"Increase PSV Size","Selected Size is Correct")</f>
        <v>Selected Size is Correct</v>
      </c>
      <c r="T38" s="1"/>
      <c r="U38" s="1" t="str">
        <f>IF(U37&gt;U28,"Increase PSV Size","Selected Size is Correct")</f>
        <v>Selected Size is Correct</v>
      </c>
      <c r="V38" s="1"/>
      <c r="W38" s="1"/>
      <c r="X38" s="1"/>
      <c r="Z38" s="1"/>
      <c r="AA38" s="1" t="str">
        <f>IF(AA37&gt;AA28,"Increase PSV Size","Selected Size is Correct")</f>
        <v>Selected Size is Correct</v>
      </c>
      <c r="AB38" s="1"/>
      <c r="AC38" s="1"/>
      <c r="AD38" s="1"/>
      <c r="AF38" s="1"/>
      <c r="AG38" s="1" t="str">
        <f>IF(AG37&gt;AG28,"Increase PSV Size","Selected Size is Correct")</f>
        <v>Selected Size is Correct</v>
      </c>
      <c r="AH38" s="1"/>
      <c r="AI38" s="1"/>
      <c r="AJ38" s="1"/>
      <c r="AL38" s="1"/>
      <c r="AM38" s="1" t="str">
        <f>IF(AM37&gt;AM28,"Increase PSV Size","Selected Size is Correct")</f>
        <v>Selected Size is Correct</v>
      </c>
      <c r="AN38" s="1"/>
      <c r="AO38" s="1"/>
      <c r="AP38" s="1"/>
      <c r="AR38" s="1"/>
      <c r="AS38" s="1" t="str">
        <f>IF(AS37&gt;AS28,"Increase PSV Size","Selected Size is Correct")</f>
        <v>Selected Size is Correct</v>
      </c>
      <c r="AT38" s="1"/>
      <c r="AU38" s="1"/>
      <c r="AV38" s="1"/>
      <c r="AX38" s="1"/>
      <c r="AY38" s="1" t="str">
        <f>IF(AY37&gt;AY28,"Increase PSV Size","Selected Size is Correct")</f>
        <v>Selected Size is Correct</v>
      </c>
      <c r="AZ38" s="1"/>
      <c r="BA38" s="1"/>
      <c r="BB38" s="1"/>
      <c r="BD38" s="1"/>
      <c r="BE38" s="1" t="str">
        <f>IF(BE37&gt;BE28,"Increase PSV Size","Selected Size is Correct")</f>
        <v>Selected Size is Correct</v>
      </c>
      <c r="BF38" s="1"/>
      <c r="BG38" s="1"/>
      <c r="BH38" s="1"/>
      <c r="BJ38" s="1"/>
      <c r="BK38" s="1" t="str">
        <f>IF(BK37&gt;BK28,"Increase PSV Size","Selected Size is Correct")</f>
        <v>Selected Size is Correct</v>
      </c>
      <c r="BL38" s="1"/>
      <c r="BM38" s="1"/>
      <c r="BN38" s="1"/>
      <c r="BP38" s="1"/>
      <c r="BQ38" s="1" t="str">
        <f>IF(BQ37&gt;BQ28,"Increase PSV Size","Selected Size is Correct")</f>
        <v>Selected Size is Correct</v>
      </c>
      <c r="BR38" s="1"/>
      <c r="BS38" s="1"/>
      <c r="BT38" s="1"/>
      <c r="BV38" s="1"/>
      <c r="BW38" s="1" t="str">
        <f>IF(BW37&gt;BW28,"Increase PSV Size","Selected Size is Correct")</f>
        <v>Selected Size is Correct</v>
      </c>
      <c r="BX38" s="1"/>
      <c r="BY38" s="1"/>
      <c r="BZ38" s="1"/>
      <c r="CB38" s="1"/>
      <c r="CC38" s="1" t="str">
        <f>IF(CC37&gt;CC28,"Increase PSV Size","Selected Size is Correct")</f>
        <v>Selected Size is Correct</v>
      </c>
      <c r="CD38" s="1"/>
      <c r="CE38" s="1"/>
      <c r="CF38" s="1"/>
    </row>
    <row r="39" spans="2:84" x14ac:dyDescent="0.25">
      <c r="T39" s="1"/>
      <c r="U39" s="1"/>
      <c r="V39" s="1"/>
      <c r="W39" s="1"/>
      <c r="X39" s="1"/>
      <c r="Z39" s="1"/>
      <c r="AA39" s="1"/>
      <c r="AB39" s="1"/>
      <c r="AC39" s="1"/>
      <c r="AD39" s="1"/>
      <c r="AF39" s="1"/>
      <c r="AG39" s="1"/>
      <c r="AH39" s="1"/>
      <c r="AI39" s="1"/>
      <c r="AJ39" s="1"/>
      <c r="AL39" s="1"/>
      <c r="AM39" s="1"/>
      <c r="AN39" s="1"/>
      <c r="AO39" s="1"/>
      <c r="AP39" s="1"/>
      <c r="AR39" s="1"/>
      <c r="AS39" s="1"/>
      <c r="AT39" s="1"/>
      <c r="AU39" s="1"/>
      <c r="AV39" s="1"/>
      <c r="AX39" s="1"/>
      <c r="AY39" s="1"/>
      <c r="AZ39" s="1"/>
      <c r="BA39" s="1"/>
      <c r="BB39" s="1"/>
      <c r="BD39" s="1"/>
      <c r="BE39" s="1"/>
      <c r="BF39" s="1"/>
      <c r="BG39" s="1"/>
      <c r="BH39" s="1"/>
      <c r="BJ39" s="1"/>
      <c r="BK39" s="1"/>
      <c r="BL39" s="1"/>
      <c r="BM39" s="1"/>
      <c r="BN39" s="1"/>
      <c r="BP39" s="1"/>
      <c r="BQ39" s="1"/>
      <c r="BR39" s="1"/>
      <c r="BS39" s="1"/>
      <c r="BT39" s="1"/>
      <c r="BV39" s="1"/>
      <c r="BW39" s="1"/>
      <c r="BX39" s="1"/>
      <c r="BY39" s="1"/>
      <c r="BZ39" s="1"/>
      <c r="CB39" s="1"/>
      <c r="CC39" s="1"/>
      <c r="CD39" s="1"/>
      <c r="CE39" s="1"/>
      <c r="CF39" s="1"/>
    </row>
    <row r="40" spans="2:84" x14ac:dyDescent="0.25">
      <c r="T40" s="1"/>
      <c r="U40" s="1"/>
      <c r="V40" s="1"/>
      <c r="W40" s="1"/>
      <c r="X40" s="1"/>
      <c r="Z40" s="1"/>
      <c r="AA40" s="1"/>
      <c r="AB40" s="1"/>
      <c r="AC40" s="1"/>
      <c r="AD40" s="1"/>
      <c r="AF40" s="1"/>
      <c r="AG40" s="1"/>
      <c r="AH40" s="1"/>
      <c r="AI40" s="1"/>
      <c r="AJ40" s="1"/>
      <c r="AL40" s="1"/>
      <c r="AM40" s="1"/>
      <c r="AN40" s="1"/>
      <c r="AO40" s="1"/>
      <c r="AP40" s="1"/>
      <c r="AR40" s="1"/>
      <c r="AS40" s="1"/>
      <c r="AT40" s="1"/>
      <c r="AU40" s="1"/>
      <c r="AV40" s="1"/>
      <c r="AX40" s="1"/>
      <c r="AY40" s="1"/>
      <c r="AZ40" s="1"/>
      <c r="BA40" s="1"/>
      <c r="BB40" s="1"/>
      <c r="BD40" s="1"/>
      <c r="BE40" s="1"/>
      <c r="BF40" s="1"/>
      <c r="BG40" s="1"/>
      <c r="BH40" s="1"/>
      <c r="BJ40" s="1"/>
      <c r="BK40" s="1"/>
      <c r="BL40" s="1"/>
      <c r="BM40" s="1"/>
      <c r="BN40" s="1"/>
      <c r="BP40" s="1"/>
      <c r="BQ40" s="1"/>
      <c r="BR40" s="1"/>
      <c r="BS40" s="1"/>
      <c r="BT40" s="1"/>
      <c r="BV40" s="1"/>
      <c r="BW40" s="1"/>
      <c r="BX40" s="1"/>
      <c r="BY40" s="1"/>
      <c r="BZ40" s="1"/>
      <c r="CB40" s="1"/>
      <c r="CC40" s="1"/>
      <c r="CD40" s="1"/>
      <c r="CE40" s="1"/>
      <c r="CF40" s="1"/>
    </row>
    <row r="41" spans="2:84" x14ac:dyDescent="0.25">
      <c r="B41" s="2" t="s">
        <v>212</v>
      </c>
      <c r="C41" t="e">
        <f xml:space="preserve"> C42*C43/(1000*C44*C45)</f>
        <v>#DIV/0!</v>
      </c>
      <c r="H41" s="2" t="s">
        <v>212</v>
      </c>
      <c r="I41" s="1">
        <f xml:space="preserve"> I42*I43/(1000*I44*I45)</f>
        <v>5.4907310654437099E-5</v>
      </c>
      <c r="N41" s="2" t="s">
        <v>212</v>
      </c>
      <c r="O41" s="1">
        <f xml:space="preserve"> O42*O43/(1000*O44*O45)</f>
        <v>2.0864778048686094E-4</v>
      </c>
      <c r="T41" s="2" t="s">
        <v>212</v>
      </c>
      <c r="U41" s="1">
        <f xml:space="preserve"> U42*U43/(1000*U44*U45)</f>
        <v>1.757033940941987E-5</v>
      </c>
      <c r="V41" s="1"/>
      <c r="W41" s="1"/>
      <c r="X41" s="1"/>
      <c r="Z41" s="2" t="s">
        <v>212</v>
      </c>
      <c r="AA41" s="1">
        <f xml:space="preserve"> AA42*AA43/(1000*AA44*AA45)</f>
        <v>3.9533263671194708E-4</v>
      </c>
      <c r="AB41" s="1"/>
      <c r="AC41" s="1"/>
      <c r="AD41" s="1"/>
      <c r="AF41" s="2" t="s">
        <v>212</v>
      </c>
      <c r="AG41" s="1">
        <f xml:space="preserve"> AG42*AG43/(1000*AG44*AG45)</f>
        <v>1.7240895545493247E-3</v>
      </c>
      <c r="AH41" s="1"/>
      <c r="AI41" s="1"/>
      <c r="AJ41" s="1"/>
      <c r="AL41" s="2" t="s">
        <v>212</v>
      </c>
      <c r="AM41" s="1">
        <f xml:space="preserve"> AM42*AM43/(1000*AM44*AM45)</f>
        <v>1.757033940941987E-5</v>
      </c>
      <c r="AN41" s="1"/>
      <c r="AO41" s="1"/>
      <c r="AP41" s="1"/>
      <c r="AR41" s="2" t="s">
        <v>212</v>
      </c>
      <c r="AS41" s="1">
        <f xml:space="preserve"> AS42*AS43/(1000*AS44*AS45)</f>
        <v>1.7570339409419872E-4</v>
      </c>
      <c r="AT41" s="1"/>
      <c r="AU41" s="1"/>
      <c r="AV41" s="1"/>
      <c r="AX41" s="2" t="s">
        <v>212</v>
      </c>
      <c r="AY41" s="1">
        <f xml:space="preserve"> AY42*AY43/(1000*AY44*AY45)</f>
        <v>3.2944386392662259E-5</v>
      </c>
      <c r="AZ41" s="1"/>
      <c r="BA41" s="1"/>
      <c r="BB41" s="1"/>
      <c r="BD41" s="2" t="s">
        <v>212</v>
      </c>
      <c r="BE41" s="1">
        <f xml:space="preserve"> BE42*BE43/(1000*BE44*BE45)</f>
        <v>3.8544932079414841E-4</v>
      </c>
      <c r="BF41" s="1"/>
      <c r="BG41" s="1"/>
      <c r="BH41" s="1"/>
      <c r="BJ41" s="2" t="s">
        <v>212</v>
      </c>
      <c r="BK41" s="1">
        <f xml:space="preserve"> BK42*BK43/(1000*BK44*BK45)</f>
        <v>4.8647877239831267E-3</v>
      </c>
      <c r="BL41" s="1"/>
      <c r="BM41" s="1"/>
      <c r="BN41" s="1"/>
      <c r="BP41" s="2" t="s">
        <v>212</v>
      </c>
      <c r="BQ41" s="1">
        <f xml:space="preserve"> BQ42*BQ43/(1000*BQ44*BQ45)</f>
        <v>4.8647877239831267E-3</v>
      </c>
      <c r="BR41" s="1"/>
      <c r="BS41" s="1"/>
      <c r="BT41" s="1"/>
      <c r="BV41" s="2" t="s">
        <v>212</v>
      </c>
      <c r="BW41" s="1">
        <f xml:space="preserve"> BW42*BW43/(1000*BW44*BW45)</f>
        <v>4.8647877239831267E-3</v>
      </c>
      <c r="BX41" s="1"/>
      <c r="BY41" s="1"/>
      <c r="BZ41" s="1"/>
      <c r="CB41" s="2" t="s">
        <v>212</v>
      </c>
      <c r="CC41" s="1">
        <f xml:space="preserve"> CC42*CC43/(1000*CC44*CC45)</f>
        <v>7.1379503850768221E-4</v>
      </c>
      <c r="CD41" s="1"/>
      <c r="CE41" s="1"/>
      <c r="CF41" s="1"/>
    </row>
    <row r="42" spans="2:84" x14ac:dyDescent="0.25">
      <c r="B42" t="s">
        <v>213</v>
      </c>
      <c r="C42">
        <f>4.54 * 10^-4</f>
        <v>4.5400000000000003E-4</v>
      </c>
      <c r="H42" s="1" t="s">
        <v>213</v>
      </c>
      <c r="I42" s="1">
        <f>4.54 * 10^-4</f>
        <v>4.5400000000000003E-4</v>
      </c>
      <c r="N42" s="1" t="s">
        <v>213</v>
      </c>
      <c r="O42" s="1">
        <f>4.54 * 10^-4</f>
        <v>4.5400000000000003E-4</v>
      </c>
      <c r="T42" s="1" t="s">
        <v>213</v>
      </c>
      <c r="U42" s="1">
        <f>4.54 * 10^-4</f>
        <v>4.5400000000000003E-4</v>
      </c>
      <c r="V42" s="1"/>
      <c r="W42" s="1"/>
      <c r="X42" s="1"/>
      <c r="Z42" s="1" t="s">
        <v>213</v>
      </c>
      <c r="AA42" s="1">
        <f>4.54 * 10^-4</f>
        <v>4.5400000000000003E-4</v>
      </c>
      <c r="AB42" s="1"/>
      <c r="AC42" s="1"/>
      <c r="AD42" s="1"/>
      <c r="AF42" s="1" t="s">
        <v>213</v>
      </c>
      <c r="AG42" s="1">
        <f>4.54 * 10^-4</f>
        <v>4.5400000000000003E-4</v>
      </c>
      <c r="AH42" s="1"/>
      <c r="AI42" s="1"/>
      <c r="AJ42" s="1"/>
      <c r="AL42" s="1" t="s">
        <v>213</v>
      </c>
      <c r="AM42" s="1">
        <f>4.54 * 10^-4</f>
        <v>4.5400000000000003E-4</v>
      </c>
      <c r="AN42" s="1"/>
      <c r="AO42" s="1"/>
      <c r="AP42" s="1"/>
      <c r="AR42" s="1" t="s">
        <v>213</v>
      </c>
      <c r="AS42" s="1">
        <f>4.54 * 10^-4</f>
        <v>4.5400000000000003E-4</v>
      </c>
      <c r="AT42" s="1"/>
      <c r="AU42" s="1"/>
      <c r="AV42" s="1"/>
      <c r="AX42" s="1" t="s">
        <v>213</v>
      </c>
      <c r="AY42" s="1">
        <f>4.54 * 10^-4</f>
        <v>4.5400000000000003E-4</v>
      </c>
      <c r="AZ42" s="1"/>
      <c r="BA42" s="1"/>
      <c r="BB42" s="1"/>
      <c r="BD42" s="1" t="s">
        <v>213</v>
      </c>
      <c r="BE42" s="1">
        <f>4.54 * 10^-4</f>
        <v>4.5400000000000003E-4</v>
      </c>
      <c r="BF42" s="1"/>
      <c r="BG42" s="1"/>
      <c r="BH42" s="1"/>
      <c r="BJ42" s="1" t="s">
        <v>213</v>
      </c>
      <c r="BK42" s="1">
        <f>4.54 * 10^-4</f>
        <v>4.5400000000000003E-4</v>
      </c>
      <c r="BL42" s="1"/>
      <c r="BM42" s="1"/>
      <c r="BN42" s="1"/>
      <c r="BP42" s="1" t="s">
        <v>213</v>
      </c>
      <c r="BQ42" s="1">
        <f>4.54 * 10^-4</f>
        <v>4.5400000000000003E-4</v>
      </c>
      <c r="BR42" s="1"/>
      <c r="BS42" s="1"/>
      <c r="BT42" s="1"/>
      <c r="BV42" s="1" t="s">
        <v>213</v>
      </c>
      <c r="BW42" s="1">
        <f>4.54 * 10^-4</f>
        <v>4.5400000000000003E-4</v>
      </c>
      <c r="BX42" s="1"/>
      <c r="BY42" s="1"/>
      <c r="BZ42" s="1"/>
      <c r="CB42" s="1" t="s">
        <v>213</v>
      </c>
      <c r="CC42" s="1">
        <f>4.54 * 10^-4</f>
        <v>4.5400000000000003E-4</v>
      </c>
      <c r="CD42" s="1"/>
      <c r="CE42" s="1"/>
      <c r="CF42" s="1"/>
    </row>
    <row r="43" spans="2:84" x14ac:dyDescent="0.25">
      <c r="B43" t="s">
        <v>214</v>
      </c>
      <c r="H43" s="1" t="s">
        <v>214</v>
      </c>
      <c r="I43" s="1">
        <f xml:space="preserve"> 0.5 * 10 ^6</f>
        <v>500000</v>
      </c>
      <c r="N43" s="1" t="s">
        <v>214</v>
      </c>
      <c r="O43" s="1">
        <f xml:space="preserve"> 1.9 * 10 ^6</f>
        <v>1900000</v>
      </c>
      <c r="T43" s="1" t="s">
        <v>214</v>
      </c>
      <c r="U43" s="1">
        <f xml:space="preserve"> 0.16 * 10 ^6</f>
        <v>160000</v>
      </c>
      <c r="V43" s="1"/>
      <c r="W43" s="1"/>
      <c r="X43" s="1"/>
      <c r="Z43" s="1" t="s">
        <v>214</v>
      </c>
      <c r="AA43" s="1">
        <f xml:space="preserve"> 3.6 * 10 ^6</f>
        <v>3600000</v>
      </c>
      <c r="AB43" s="1"/>
      <c r="AC43" s="1"/>
      <c r="AD43" s="1"/>
      <c r="AF43" s="1" t="s">
        <v>214</v>
      </c>
      <c r="AG43" s="1">
        <f xml:space="preserve"> 15.7 * 10 ^6</f>
        <v>15700000</v>
      </c>
      <c r="AH43" s="1"/>
      <c r="AI43" s="1"/>
      <c r="AJ43" s="1"/>
      <c r="AL43" s="1" t="s">
        <v>214</v>
      </c>
      <c r="AM43" s="1">
        <f xml:space="preserve"> 0.16 * 10 ^6</f>
        <v>160000</v>
      </c>
      <c r="AN43" s="1"/>
      <c r="AO43" s="1"/>
      <c r="AP43" s="1"/>
      <c r="AR43" s="1" t="s">
        <v>214</v>
      </c>
      <c r="AS43" s="1">
        <f xml:space="preserve"> 1.6 * 10 ^6</f>
        <v>1600000</v>
      </c>
      <c r="AT43" s="1"/>
      <c r="AU43" s="1"/>
      <c r="AV43" s="1"/>
      <c r="AX43" s="1" t="s">
        <v>214</v>
      </c>
      <c r="AY43" s="1">
        <f xml:space="preserve"> 0.3* 10 ^6</f>
        <v>300000</v>
      </c>
      <c r="AZ43" s="1"/>
      <c r="BA43" s="1"/>
      <c r="BB43" s="1"/>
      <c r="BD43" s="1" t="s">
        <v>214</v>
      </c>
      <c r="BE43" s="1">
        <f xml:space="preserve"> 3.51* 10 ^6</f>
        <v>3510000</v>
      </c>
      <c r="BF43" s="1"/>
      <c r="BG43" s="1"/>
      <c r="BH43" s="1"/>
      <c r="BJ43" s="1" t="s">
        <v>214</v>
      </c>
      <c r="BK43" s="1">
        <f xml:space="preserve"> 44.3* 10 ^6</f>
        <v>44300000</v>
      </c>
      <c r="BL43" s="1"/>
      <c r="BM43" s="1"/>
      <c r="BN43" s="1"/>
      <c r="BP43" s="1" t="s">
        <v>214</v>
      </c>
      <c r="BQ43" s="1">
        <f xml:space="preserve"> 44.3* 10 ^6</f>
        <v>44300000</v>
      </c>
      <c r="BR43" s="1"/>
      <c r="BS43" s="1"/>
      <c r="BT43" s="1"/>
      <c r="BV43" s="1" t="s">
        <v>214</v>
      </c>
      <c r="BW43" s="1">
        <f xml:space="preserve"> 44.3* 10 ^6</f>
        <v>44300000</v>
      </c>
      <c r="BX43" s="1"/>
      <c r="BY43" s="1"/>
      <c r="BZ43" s="1"/>
      <c r="CB43" s="1" t="s">
        <v>214</v>
      </c>
      <c r="CC43" s="1">
        <f xml:space="preserve"> 6.5* 10 ^6</f>
        <v>6500000</v>
      </c>
      <c r="CD43" s="1"/>
      <c r="CE43" s="1"/>
      <c r="CF43" s="1"/>
    </row>
    <row r="44" spans="2:84" x14ac:dyDescent="0.25">
      <c r="B44" t="s">
        <v>215</v>
      </c>
      <c r="H44" s="1" t="s">
        <v>215</v>
      </c>
      <c r="I44" s="1">
        <v>0.99</v>
      </c>
      <c r="N44" s="1" t="s">
        <v>215</v>
      </c>
      <c r="O44" s="1">
        <v>0.99</v>
      </c>
      <c r="T44" s="1" t="s">
        <v>215</v>
      </c>
      <c r="U44" s="1">
        <v>0.99</v>
      </c>
      <c r="V44" s="1"/>
      <c r="W44" s="1"/>
      <c r="X44" s="1"/>
      <c r="Z44" s="1" t="s">
        <v>215</v>
      </c>
      <c r="AA44" s="1">
        <v>0.99</v>
      </c>
      <c r="AB44" s="1"/>
      <c r="AC44" s="1"/>
      <c r="AD44" s="1"/>
      <c r="AF44" s="1" t="s">
        <v>215</v>
      </c>
      <c r="AG44" s="1">
        <v>0.99</v>
      </c>
      <c r="AH44" s="1"/>
      <c r="AI44" s="1"/>
      <c r="AJ44" s="1"/>
      <c r="AL44" s="1" t="s">
        <v>215</v>
      </c>
      <c r="AM44" s="1">
        <v>0.99</v>
      </c>
      <c r="AN44" s="1"/>
      <c r="AO44" s="1"/>
      <c r="AP44" s="1"/>
      <c r="AR44" s="1" t="s">
        <v>215</v>
      </c>
      <c r="AS44" s="1">
        <v>0.99</v>
      </c>
      <c r="AT44" s="1"/>
      <c r="AU44" s="1"/>
      <c r="AV44" s="1"/>
      <c r="AX44" s="1" t="s">
        <v>215</v>
      </c>
      <c r="AY44" s="1">
        <v>0.99</v>
      </c>
      <c r="AZ44" s="1"/>
      <c r="BA44" s="1"/>
      <c r="BB44" s="1"/>
      <c r="BD44" s="1" t="s">
        <v>215</v>
      </c>
      <c r="BE44" s="1">
        <v>0.99</v>
      </c>
      <c r="BF44" s="1"/>
      <c r="BG44" s="1"/>
      <c r="BH44" s="1"/>
      <c r="BJ44" s="1" t="s">
        <v>215</v>
      </c>
      <c r="BK44" s="1">
        <v>0.99</v>
      </c>
      <c r="BL44" s="1"/>
      <c r="BM44" s="1"/>
      <c r="BN44" s="1"/>
      <c r="BP44" s="1" t="s">
        <v>215</v>
      </c>
      <c r="BQ44" s="1">
        <v>0.99</v>
      </c>
      <c r="BR44" s="1"/>
      <c r="BS44" s="1"/>
      <c r="BT44" s="1"/>
      <c r="BV44" s="1" t="s">
        <v>215</v>
      </c>
      <c r="BW44" s="1">
        <v>0.99</v>
      </c>
      <c r="BX44" s="1"/>
      <c r="BY44" s="1"/>
      <c r="BZ44" s="1"/>
      <c r="CB44" s="1" t="s">
        <v>215</v>
      </c>
      <c r="CC44" s="1">
        <v>0.99</v>
      </c>
      <c r="CD44" s="1"/>
      <c r="CE44" s="1"/>
      <c r="CF44" s="1"/>
    </row>
    <row r="45" spans="2:84" x14ac:dyDescent="0.25">
      <c r="B45" t="s">
        <v>216</v>
      </c>
      <c r="H45" s="1" t="s">
        <v>216</v>
      </c>
      <c r="I45" s="1">
        <v>4176</v>
      </c>
      <c r="N45" s="1" t="s">
        <v>216</v>
      </c>
      <c r="O45" s="1">
        <v>4176</v>
      </c>
      <c r="T45" s="1" t="s">
        <v>216</v>
      </c>
      <c r="U45" s="1">
        <v>4176</v>
      </c>
      <c r="V45" s="1"/>
      <c r="W45" s="1"/>
      <c r="X45" s="1"/>
      <c r="Z45" s="1" t="s">
        <v>216</v>
      </c>
      <c r="AA45" s="1">
        <v>4176</v>
      </c>
      <c r="AB45" s="1"/>
      <c r="AC45" s="1"/>
      <c r="AD45" s="1"/>
      <c r="AF45" s="1" t="s">
        <v>216</v>
      </c>
      <c r="AG45" s="1">
        <v>4176</v>
      </c>
      <c r="AH45" s="1"/>
      <c r="AI45" s="1"/>
      <c r="AJ45" s="1"/>
      <c r="AL45" s="1" t="s">
        <v>216</v>
      </c>
      <c r="AM45" s="1">
        <v>4176</v>
      </c>
      <c r="AN45" s="1"/>
      <c r="AO45" s="1"/>
      <c r="AP45" s="1"/>
      <c r="AR45" s="1" t="s">
        <v>216</v>
      </c>
      <c r="AS45" s="1">
        <v>4176</v>
      </c>
      <c r="AT45" s="1"/>
      <c r="AU45" s="1"/>
      <c r="AV45" s="1"/>
      <c r="AX45" s="1" t="s">
        <v>216</v>
      </c>
      <c r="AY45" s="1">
        <v>4176</v>
      </c>
      <c r="AZ45" s="1"/>
      <c r="BA45" s="1"/>
      <c r="BB45" s="1"/>
      <c r="BD45" s="1" t="s">
        <v>216</v>
      </c>
      <c r="BE45" s="1">
        <v>4176</v>
      </c>
      <c r="BF45" s="1"/>
      <c r="BG45" s="1"/>
      <c r="BH45" s="1"/>
      <c r="BJ45" s="1" t="s">
        <v>216</v>
      </c>
      <c r="BK45" s="1">
        <v>4176</v>
      </c>
      <c r="BL45" s="1"/>
      <c r="BM45" s="1"/>
      <c r="BN45" s="1"/>
      <c r="BP45" s="1" t="s">
        <v>216</v>
      </c>
      <c r="BQ45" s="1">
        <v>4176</v>
      </c>
      <c r="BR45" s="1"/>
      <c r="BS45" s="1"/>
      <c r="BT45" s="1"/>
      <c r="BV45" s="1" t="s">
        <v>216</v>
      </c>
      <c r="BW45" s="1">
        <v>4176</v>
      </c>
      <c r="BX45" s="1"/>
      <c r="BY45" s="1"/>
      <c r="BZ45" s="1"/>
      <c r="CB45" s="1" t="s">
        <v>216</v>
      </c>
      <c r="CC45" s="1">
        <v>4176</v>
      </c>
      <c r="CD45" s="1"/>
      <c r="CE45" s="1"/>
      <c r="CF45" s="1"/>
    </row>
    <row r="46" spans="2:84" x14ac:dyDescent="0.25">
      <c r="T46" s="1"/>
      <c r="U46" s="1"/>
      <c r="V46" s="1"/>
      <c r="W46" s="1"/>
      <c r="X46" s="1"/>
    </row>
  </sheetData>
  <dataValidations count="1">
    <dataValidation type="list" allowBlank="1" showInputMessage="1" showErrorMessage="1" sqref="C6 I6 O6 U6 AA6 AG6 AM6 AS6 AY6 BE6 BK6 BQ6 BW6 CC6" xr:uid="{E9C281F5-8AAA-4E74-A081-05E86CCF1231}">
      <formula1>$B$40:$B$41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PSV</vt:lpstr>
      <vt:lpstr>PSV-LIQUID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2022-01-29T11:58:04Z</dcterms:modified>
</cp:coreProperties>
</file>