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Conventional-critical" sheetId="7" r:id="rId1"/>
    <sheet name="Sheet1" sheetId="1" r:id="rId2"/>
    <sheet name="E-2025" sheetId="2" r:id="rId3"/>
    <sheet name="E-2027" sheetId="3" r:id="rId4"/>
    <sheet name="E-3003 1" sheetId="4" r:id="rId5"/>
    <sheet name="E-5014" sheetId="5" r:id="rId6"/>
    <sheet name="Type" sheetId="6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7" l="1"/>
  <c r="K14" i="7"/>
  <c r="E4" i="7"/>
  <c r="B31" i="4" l="1"/>
  <c r="B30" i="4"/>
  <c r="C10" i="4"/>
  <c r="B26" i="4"/>
  <c r="B24" i="4"/>
  <c r="B23" i="4"/>
  <c r="B21" i="4"/>
  <c r="B26" i="3"/>
  <c r="B24" i="3"/>
  <c r="B23" i="3"/>
  <c r="B25" i="3" s="1"/>
  <c r="B32" i="3" s="1"/>
  <c r="B21" i="3"/>
  <c r="G17" i="2"/>
  <c r="G21" i="2" s="1"/>
  <c r="G22" i="2" s="1"/>
  <c r="G15" i="2"/>
  <c r="G14" i="2"/>
  <c r="G16" i="2" s="1"/>
  <c r="G23" i="2" s="1"/>
  <c r="G12" i="2"/>
  <c r="B17" i="7"/>
  <c r="J16" i="7"/>
  <c r="B15" i="7"/>
  <c r="B14" i="7"/>
  <c r="B12" i="7"/>
  <c r="B8" i="4"/>
  <c r="B9" i="4" s="1"/>
  <c r="B10" i="4" s="1"/>
  <c r="B8" i="3"/>
  <c r="B9" i="3"/>
  <c r="B10" i="3" s="1"/>
  <c r="B10" i="2"/>
  <c r="B9" i="2"/>
  <c r="B8" i="2"/>
  <c r="B16" i="7" l="1"/>
  <c r="B23" i="7" s="1"/>
  <c r="B21" i="7"/>
  <c r="B22" i="7" s="1"/>
  <c r="B25" i="4"/>
  <c r="B32" i="4" s="1"/>
  <c r="B30" i="3"/>
  <c r="B31" i="3" s="1"/>
</calcChain>
</file>

<file path=xl/sharedStrings.xml><?xml version="1.0" encoding="utf-8"?>
<sst xmlns="http://schemas.openxmlformats.org/spreadsheetml/2006/main" count="225" uniqueCount="85">
  <si>
    <t>S-02115</t>
  </si>
  <si>
    <t>PSV-2458</t>
  </si>
  <si>
    <t>G</t>
  </si>
  <si>
    <t>API 520, ASME Section VIII Division I</t>
  </si>
  <si>
    <t>Nm3/h</t>
  </si>
  <si>
    <t>Tube rupture E 2025</t>
  </si>
  <si>
    <t>&lt;10</t>
  </si>
  <si>
    <t>°C</t>
  </si>
  <si>
    <t>cm²</t>
  </si>
  <si>
    <t>PSV-2494</t>
  </si>
  <si>
    <t>Tube rupture E 2027</t>
  </si>
  <si>
    <t>PSV-3143</t>
  </si>
  <si>
    <t>Tube rupture E 3003 1</t>
  </si>
  <si>
    <t>PSV-3146</t>
  </si>
  <si>
    <t>PSV-3149</t>
  </si>
  <si>
    <t>PSV-5505</t>
  </si>
  <si>
    <t>L</t>
  </si>
  <si>
    <t>cP</t>
  </si>
  <si>
    <t>kg/m3</t>
  </si>
  <si>
    <t>kg/h</t>
  </si>
  <si>
    <t>Tube rupture E 5014</t>
  </si>
  <si>
    <t>&lt;20</t>
  </si>
  <si>
    <t>Job No.</t>
  </si>
  <si>
    <t>Tag No.</t>
  </si>
  <si>
    <t>Fluid</t>
  </si>
  <si>
    <t>Covering Code</t>
  </si>
  <si>
    <t>Viscosity</t>
  </si>
  <si>
    <t>Viscosity Unit</t>
  </si>
  <si>
    <t>Compressibility</t>
  </si>
  <si>
    <t>Cp/Cv</t>
  </si>
  <si>
    <t>Mole Weight</t>
  </si>
  <si>
    <t>Flash</t>
  </si>
  <si>
    <t>Density</t>
  </si>
  <si>
    <t>Density Unit</t>
  </si>
  <si>
    <t>Super heat corr.</t>
  </si>
  <si>
    <t>Capacity</t>
  </si>
  <si>
    <t>Capacity Unit</t>
  </si>
  <si>
    <t>Source of Overpressure</t>
  </si>
  <si>
    <t>MAWP</t>
  </si>
  <si>
    <t>Set Pressure</t>
  </si>
  <si>
    <t>Accumulation (% MAWP)</t>
  </si>
  <si>
    <t>Relief (% above S.P.)</t>
  </si>
  <si>
    <t>Blow Down</t>
  </si>
  <si>
    <t>Sup. back Pressure</t>
  </si>
  <si>
    <t>Build-up (% of S.P.)</t>
  </si>
  <si>
    <t>Alfa (AD-Merkblatt)</t>
  </si>
  <si>
    <t>Relief Temperature</t>
  </si>
  <si>
    <t>Relief Temperature Unit</t>
  </si>
  <si>
    <t>Calc. Orifice</t>
  </si>
  <si>
    <t>Calc. Orifice Unit</t>
  </si>
  <si>
    <t>ID</t>
  </si>
  <si>
    <t>mm</t>
  </si>
  <si>
    <t>Kg</t>
  </si>
  <si>
    <t>P1</t>
  </si>
  <si>
    <t>barg</t>
  </si>
  <si>
    <t>M</t>
  </si>
  <si>
    <t>Z</t>
  </si>
  <si>
    <t>T</t>
  </si>
  <si>
    <t>Wg</t>
  </si>
  <si>
    <t>WG</t>
  </si>
  <si>
    <t>Type</t>
  </si>
  <si>
    <t>Conventional</t>
  </si>
  <si>
    <t>P atm</t>
  </si>
  <si>
    <t>W</t>
  </si>
  <si>
    <t>Pset</t>
  </si>
  <si>
    <t>Rel.Temp.</t>
  </si>
  <si>
    <t>Pb</t>
  </si>
  <si>
    <t>MW</t>
  </si>
  <si>
    <t>Overpressure</t>
  </si>
  <si>
    <t>a</t>
  </si>
  <si>
    <t>b</t>
  </si>
  <si>
    <t>Pb/Pset</t>
  </si>
  <si>
    <t>PSV Type</t>
  </si>
  <si>
    <t>Rel.Pressure</t>
  </si>
  <si>
    <t>bara</t>
  </si>
  <si>
    <t>Pcritical/Prel</t>
  </si>
  <si>
    <t>Pcritical</t>
  </si>
  <si>
    <t>C</t>
  </si>
  <si>
    <t>Kb</t>
  </si>
  <si>
    <t>Kc</t>
  </si>
  <si>
    <t>Kd</t>
  </si>
  <si>
    <t>Required A</t>
  </si>
  <si>
    <t>mm2</t>
  </si>
  <si>
    <t>in2</t>
  </si>
  <si>
    <t>cm2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</si>
</sst>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16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tabSelected="1" workbookViewId="0">
      <selection activeCell="F16" sqref="F16"/>
    </sheetView>
  </sheetViews>
  <sheetFormatPr defaultRowHeight="15" x14ac:dyDescent="0.25"/>
  <cols>
    <col min="1" max="1" width="13.42578125" customWidth="1"/>
    <col min="2" max="2" width="11.7109375" customWidth="1"/>
  </cols>
  <sheetData>
    <row r="3" spans="1:12" x14ac:dyDescent="0.25">
      <c r="A3" t="s">
        <v>62</v>
      </c>
      <c r="B3">
        <v>1.0132000000000001</v>
      </c>
    </row>
    <row r="4" spans="1:12" x14ac:dyDescent="0.25">
      <c r="A4" t="s">
        <v>63</v>
      </c>
      <c r="B4">
        <v>110000</v>
      </c>
      <c r="E4">
        <f>B4*3</f>
        <v>330000</v>
      </c>
    </row>
    <row r="5" spans="1:12" x14ac:dyDescent="0.25">
      <c r="A5" t="s">
        <v>64</v>
      </c>
      <c r="B5">
        <v>29</v>
      </c>
    </row>
    <row r="6" spans="1:12" x14ac:dyDescent="0.25">
      <c r="A6" t="s">
        <v>65</v>
      </c>
      <c r="B6">
        <v>633</v>
      </c>
    </row>
    <row r="7" spans="1:12" x14ac:dyDescent="0.25">
      <c r="A7" t="s">
        <v>66</v>
      </c>
      <c r="B7">
        <v>12</v>
      </c>
    </row>
    <row r="8" spans="1:12" x14ac:dyDescent="0.25">
      <c r="A8" t="s">
        <v>67</v>
      </c>
      <c r="B8">
        <v>13.14</v>
      </c>
    </row>
    <row r="9" spans="1:12" x14ac:dyDescent="0.25">
      <c r="A9" t="s">
        <v>56</v>
      </c>
      <c r="B9">
        <v>1</v>
      </c>
    </row>
    <row r="10" spans="1:12" x14ac:dyDescent="0.25">
      <c r="A10" t="s">
        <v>29</v>
      </c>
      <c r="B10">
        <v>1.33</v>
      </c>
      <c r="I10" s="6">
        <v>4</v>
      </c>
      <c r="J10" s="6"/>
      <c r="K10" s="6"/>
      <c r="L10" s="6">
        <v>5</v>
      </c>
    </row>
    <row r="11" spans="1:12" x14ac:dyDescent="0.25">
      <c r="A11" t="s">
        <v>68</v>
      </c>
      <c r="B11">
        <v>0.16</v>
      </c>
      <c r="I11" s="6" t="s">
        <v>69</v>
      </c>
      <c r="J11" s="6"/>
      <c r="K11" s="6"/>
      <c r="L11" s="6" t="s">
        <v>70</v>
      </c>
    </row>
    <row r="12" spans="1:12" x14ac:dyDescent="0.25">
      <c r="A12" t="s">
        <v>71</v>
      </c>
      <c r="B12">
        <f>B7/B5</f>
        <v>0.41379310344827586</v>
      </c>
      <c r="I12" s="6"/>
      <c r="J12" s="6"/>
      <c r="K12" s="6"/>
      <c r="L12" s="6"/>
    </row>
    <row r="13" spans="1:12" x14ac:dyDescent="0.25">
      <c r="A13" t="s">
        <v>72</v>
      </c>
      <c r="I13" s="6"/>
      <c r="J13" s="6"/>
      <c r="K13" s="6"/>
      <c r="L13" s="6"/>
    </row>
    <row r="14" spans="1:12" x14ac:dyDescent="0.25">
      <c r="A14" t="s">
        <v>73</v>
      </c>
      <c r="B14">
        <f>B5*(1+B11)+B3</f>
        <v>34.653199999999998</v>
      </c>
      <c r="C14" t="s">
        <v>74</v>
      </c>
      <c r="I14" s="6"/>
      <c r="J14" s="6"/>
      <c r="K14" s="6">
        <f>B6-273</f>
        <v>360</v>
      </c>
      <c r="L14" s="6">
        <f>K14*1.8</f>
        <v>648</v>
      </c>
    </row>
    <row r="15" spans="1:12" x14ac:dyDescent="0.25">
      <c r="A15" t="s">
        <v>75</v>
      </c>
      <c r="B15">
        <f>(2/(B10+1))^(B10/(B10-1))</f>
        <v>0.54036401763594966</v>
      </c>
    </row>
    <row r="16" spans="1:12" x14ac:dyDescent="0.25">
      <c r="A16" t="s">
        <v>76</v>
      </c>
      <c r="B16">
        <f>B14*B15</f>
        <v>18.725342375942091</v>
      </c>
      <c r="C16" t="s">
        <v>74</v>
      </c>
      <c r="J16" t="str">
        <f>IF(I10&gt;L10,I11,L11)</f>
        <v>b</v>
      </c>
    </row>
    <row r="17" spans="1:3" x14ac:dyDescent="0.25">
      <c r="A17" t="s">
        <v>77</v>
      </c>
      <c r="B17">
        <f>0.03948*SQRT((B10)*((2/(B10+1))^((B10+1)/(B10-1))))</f>
        <v>2.6555369529154719E-2</v>
      </c>
    </row>
    <row r="18" spans="1:3" x14ac:dyDescent="0.25">
      <c r="A18" t="s">
        <v>78</v>
      </c>
      <c r="B18">
        <v>1</v>
      </c>
    </row>
    <row r="19" spans="1:3" x14ac:dyDescent="0.25">
      <c r="A19" t="s">
        <v>79</v>
      </c>
      <c r="B19">
        <v>1</v>
      </c>
    </row>
    <row r="20" spans="1:3" x14ac:dyDescent="0.25">
      <c r="A20" t="s">
        <v>80</v>
      </c>
      <c r="B20">
        <v>0.97499999999999998</v>
      </c>
    </row>
    <row r="21" spans="1:3" x14ac:dyDescent="0.25">
      <c r="A21" t="s">
        <v>81</v>
      </c>
      <c r="B21">
        <f>(B4/(B17*B18*B19*B20*(B14*100)))*SQRT((B6+273)*B9/B8)</f>
        <v>10180.25816079548</v>
      </c>
      <c r="C21" t="s">
        <v>82</v>
      </c>
    </row>
    <row r="22" spans="1:3" x14ac:dyDescent="0.25">
      <c r="A22" t="s">
        <v>81</v>
      </c>
      <c r="B22">
        <f>B21/(25.4^2)</f>
        <v>15.779431708096411</v>
      </c>
      <c r="C22" t="s">
        <v>83</v>
      </c>
    </row>
    <row r="23" spans="1:3" x14ac:dyDescent="0.25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topLeftCell="F1" workbookViewId="0">
      <selection activeCell="AA6" sqref="AA6"/>
    </sheetView>
  </sheetViews>
  <sheetFormatPr defaultRowHeight="15" x14ac:dyDescent="0.25"/>
  <cols>
    <col min="9" max="9" width="14" customWidth="1"/>
    <col min="16" max="16" width="27.7109375" customWidth="1"/>
    <col min="18" max="18" width="13.5703125" customWidth="1"/>
    <col min="24" max="25" width="9.28515625" customWidth="1"/>
  </cols>
  <sheetData>
    <row r="1" spans="1:30" x14ac:dyDescent="0.25">
      <c r="A1" s="3" t="s">
        <v>22</v>
      </c>
      <c r="B1" s="3" t="s">
        <v>23</v>
      </c>
      <c r="C1" s="3" t="s">
        <v>24</v>
      </c>
      <c r="D1" s="3" t="s">
        <v>25</v>
      </c>
      <c r="E1" s="3" t="s">
        <v>26</v>
      </c>
      <c r="F1" s="3" t="s">
        <v>27</v>
      </c>
      <c r="G1" s="3" t="s">
        <v>28</v>
      </c>
      <c r="H1" s="3" t="s">
        <v>29</v>
      </c>
      <c r="I1" s="3" t="s">
        <v>30</v>
      </c>
      <c r="J1" s="3" t="s">
        <v>31</v>
      </c>
      <c r="K1" s="3" t="s">
        <v>32</v>
      </c>
      <c r="L1" s="3" t="s">
        <v>33</v>
      </c>
      <c r="M1" s="3" t="s">
        <v>34</v>
      </c>
      <c r="N1" s="3" t="s">
        <v>35</v>
      </c>
      <c r="O1" s="3" t="s">
        <v>36</v>
      </c>
      <c r="P1" s="3" t="s">
        <v>37</v>
      </c>
      <c r="Q1" s="3" t="s">
        <v>38</v>
      </c>
      <c r="R1" s="3" t="s">
        <v>39</v>
      </c>
      <c r="S1" s="3" t="s">
        <v>40</v>
      </c>
      <c r="T1" s="3" t="s">
        <v>41</v>
      </c>
      <c r="U1" s="3" t="s">
        <v>42</v>
      </c>
      <c r="V1" s="3" t="s">
        <v>43</v>
      </c>
      <c r="W1" s="3" t="s">
        <v>44</v>
      </c>
      <c r="X1" s="3" t="s">
        <v>45</v>
      </c>
      <c r="Y1" s="3" t="s">
        <v>46</v>
      </c>
      <c r="Z1" s="3" t="s">
        <v>47</v>
      </c>
      <c r="AA1" s="3" t="s">
        <v>48</v>
      </c>
      <c r="AB1" s="3" t="s">
        <v>49</v>
      </c>
      <c r="AC1" s="3"/>
      <c r="AD1" s="3"/>
    </row>
    <row r="2" spans="1:30" x14ac:dyDescent="0.25">
      <c r="A2" s="1" t="s">
        <v>0</v>
      </c>
      <c r="B2" s="1" t="s">
        <v>1</v>
      </c>
      <c r="C2" s="1" t="s">
        <v>2</v>
      </c>
      <c r="D2" s="1" t="s">
        <v>3</v>
      </c>
      <c r="E2" s="1"/>
      <c r="F2" s="1"/>
      <c r="G2" s="1">
        <v>1</v>
      </c>
      <c r="H2" s="1">
        <v>1.36</v>
      </c>
      <c r="I2" s="1">
        <v>12.06</v>
      </c>
      <c r="J2" s="1"/>
      <c r="K2" s="1"/>
      <c r="L2" s="1"/>
      <c r="M2" s="1"/>
      <c r="N2" s="1">
        <v>13200</v>
      </c>
      <c r="O2" s="1" t="s">
        <v>4</v>
      </c>
      <c r="P2" s="1" t="s">
        <v>5</v>
      </c>
      <c r="Q2" s="1">
        <v>14</v>
      </c>
      <c r="R2" s="1">
        <v>14</v>
      </c>
      <c r="S2" s="1">
        <v>10</v>
      </c>
      <c r="T2" s="1">
        <v>10</v>
      </c>
      <c r="U2" s="2">
        <v>40729</v>
      </c>
      <c r="V2" s="1">
        <v>0</v>
      </c>
      <c r="W2" s="1" t="s">
        <v>6</v>
      </c>
      <c r="X2" s="1"/>
      <c r="Y2" s="1">
        <v>138</v>
      </c>
      <c r="Z2" s="1" t="s">
        <v>7</v>
      </c>
      <c r="AA2" s="1">
        <v>9.6813000000000002</v>
      </c>
      <c r="AB2" s="1" t="s">
        <v>8</v>
      </c>
    </row>
    <row r="3" spans="1:30" x14ac:dyDescent="0.25">
      <c r="A3" s="1" t="s">
        <v>0</v>
      </c>
      <c r="B3" s="1" t="s">
        <v>9</v>
      </c>
      <c r="C3" s="1" t="s">
        <v>2</v>
      </c>
      <c r="D3" s="1" t="s">
        <v>3</v>
      </c>
      <c r="E3" s="1"/>
      <c r="F3" s="1"/>
      <c r="G3" s="1">
        <v>1</v>
      </c>
      <c r="H3" s="1">
        <v>1.39</v>
      </c>
      <c r="I3" s="1">
        <v>11.24</v>
      </c>
      <c r="J3" s="1"/>
      <c r="K3" s="1"/>
      <c r="L3" s="1"/>
      <c r="M3" s="1"/>
      <c r="N3" s="1">
        <v>6000</v>
      </c>
      <c r="O3" s="1" t="s">
        <v>4</v>
      </c>
      <c r="P3" s="1" t="s">
        <v>10</v>
      </c>
      <c r="Q3" s="1">
        <v>7.5</v>
      </c>
      <c r="R3" s="1">
        <v>7.5</v>
      </c>
      <c r="S3" s="1">
        <v>10</v>
      </c>
      <c r="T3" s="1">
        <v>10</v>
      </c>
      <c r="U3" s="2">
        <v>40729</v>
      </c>
      <c r="V3" s="1">
        <v>0</v>
      </c>
      <c r="W3" s="1" t="s">
        <v>6</v>
      </c>
      <c r="X3" s="1"/>
      <c r="Y3" s="1">
        <v>56.4</v>
      </c>
      <c r="Z3" s="1" t="s">
        <v>7</v>
      </c>
      <c r="AA3" s="1">
        <v>6.6859000000000002</v>
      </c>
      <c r="AB3" s="1" t="s">
        <v>8</v>
      </c>
    </row>
    <row r="4" spans="1:30" x14ac:dyDescent="0.25">
      <c r="A4" s="1" t="s">
        <v>0</v>
      </c>
      <c r="B4" s="1" t="s">
        <v>11</v>
      </c>
      <c r="C4" s="1" t="s">
        <v>2</v>
      </c>
      <c r="D4" s="1" t="s">
        <v>3</v>
      </c>
      <c r="E4" s="1"/>
      <c r="F4" s="1"/>
      <c r="G4" s="1">
        <v>1</v>
      </c>
      <c r="H4" s="1">
        <v>1.37</v>
      </c>
      <c r="I4" s="1">
        <v>10.07</v>
      </c>
      <c r="J4" s="1"/>
      <c r="K4" s="1"/>
      <c r="L4" s="1"/>
      <c r="M4" s="1"/>
      <c r="N4" s="1">
        <v>43700</v>
      </c>
      <c r="O4" s="1" t="s">
        <v>4</v>
      </c>
      <c r="P4" s="1" t="s">
        <v>12</v>
      </c>
      <c r="Q4" s="1">
        <v>7.5</v>
      </c>
      <c r="R4" s="1">
        <v>7.5</v>
      </c>
      <c r="S4" s="1">
        <v>10</v>
      </c>
      <c r="T4" s="1">
        <v>10</v>
      </c>
      <c r="U4" s="2">
        <v>40729</v>
      </c>
      <c r="V4" s="1">
        <v>0</v>
      </c>
      <c r="W4" s="1" t="s">
        <v>6</v>
      </c>
      <c r="X4" s="1"/>
      <c r="Y4" s="1">
        <v>41.8</v>
      </c>
      <c r="Z4" s="1" t="s">
        <v>7</v>
      </c>
      <c r="AA4" s="1">
        <v>45.298000000000002</v>
      </c>
      <c r="AB4" s="1" t="s">
        <v>8</v>
      </c>
    </row>
    <row r="5" spans="1:30" x14ac:dyDescent="0.25">
      <c r="A5" s="1" t="s">
        <v>0</v>
      </c>
      <c r="B5" s="1" t="s">
        <v>13</v>
      </c>
      <c r="C5" s="1" t="s">
        <v>2</v>
      </c>
      <c r="D5" s="1" t="s">
        <v>3</v>
      </c>
      <c r="E5" s="1"/>
      <c r="F5" s="1"/>
      <c r="G5" s="1">
        <v>1</v>
      </c>
      <c r="H5" s="1">
        <v>1.37</v>
      </c>
      <c r="I5" s="1">
        <v>10.07</v>
      </c>
      <c r="J5" s="1"/>
      <c r="K5" s="1"/>
      <c r="L5" s="1"/>
      <c r="M5" s="1"/>
      <c r="N5" s="1">
        <v>43700</v>
      </c>
      <c r="O5" s="1" t="s">
        <v>4</v>
      </c>
      <c r="P5" s="1" t="s">
        <v>12</v>
      </c>
      <c r="Q5" s="1">
        <v>7.5</v>
      </c>
      <c r="R5" s="1">
        <v>7.5</v>
      </c>
      <c r="S5" s="1">
        <v>10</v>
      </c>
      <c r="T5" s="1">
        <v>10</v>
      </c>
      <c r="U5" s="2">
        <v>40729</v>
      </c>
      <c r="V5" s="1">
        <v>0</v>
      </c>
      <c r="W5" s="1" t="s">
        <v>6</v>
      </c>
      <c r="X5" s="1"/>
      <c r="Y5" s="1">
        <v>41.8</v>
      </c>
      <c r="Z5" s="1" t="s">
        <v>7</v>
      </c>
      <c r="AA5" s="1">
        <v>45.298000000000002</v>
      </c>
      <c r="AB5" s="1" t="s">
        <v>8</v>
      </c>
    </row>
    <row r="6" spans="1:30" x14ac:dyDescent="0.25">
      <c r="A6" s="1" t="s">
        <v>0</v>
      </c>
      <c r="B6" s="1" t="s">
        <v>14</v>
      </c>
      <c r="C6" s="1" t="s">
        <v>2</v>
      </c>
      <c r="D6" s="1" t="s">
        <v>3</v>
      </c>
      <c r="E6" s="1"/>
      <c r="F6" s="1"/>
      <c r="G6" s="1">
        <v>1</v>
      </c>
      <c r="H6" s="1">
        <v>1.37</v>
      </c>
      <c r="I6" s="1">
        <v>10.07</v>
      </c>
      <c r="J6" s="1"/>
      <c r="K6" s="1"/>
      <c r="L6" s="1"/>
      <c r="M6" s="1"/>
      <c r="N6" s="1">
        <v>43700</v>
      </c>
      <c r="O6" s="1" t="s">
        <v>4</v>
      </c>
      <c r="P6" s="1" t="s">
        <v>12</v>
      </c>
      <c r="Q6" s="1">
        <v>7.5</v>
      </c>
      <c r="R6" s="1">
        <v>7.5</v>
      </c>
      <c r="S6" s="1">
        <v>10</v>
      </c>
      <c r="T6" s="1">
        <v>10</v>
      </c>
      <c r="U6" s="2">
        <v>40729</v>
      </c>
      <c r="V6" s="1">
        <v>0</v>
      </c>
      <c r="W6" s="1" t="s">
        <v>6</v>
      </c>
      <c r="X6" s="1"/>
      <c r="Y6" s="1">
        <v>41.8</v>
      </c>
      <c r="Z6" s="1" t="s">
        <v>7</v>
      </c>
      <c r="AA6" s="1">
        <v>45.298000000000002</v>
      </c>
      <c r="AB6" s="1" t="s">
        <v>8</v>
      </c>
    </row>
    <row r="7" spans="1:30" x14ac:dyDescent="0.25">
      <c r="A7" s="1" t="s">
        <v>0</v>
      </c>
      <c r="B7" s="1" t="s">
        <v>15</v>
      </c>
      <c r="C7" s="1" t="s">
        <v>16</v>
      </c>
      <c r="D7" s="1" t="s">
        <v>3</v>
      </c>
      <c r="E7" s="1">
        <v>0.61</v>
      </c>
      <c r="F7" s="1" t="s">
        <v>17</v>
      </c>
      <c r="G7" s="1"/>
      <c r="H7" s="1"/>
      <c r="I7" s="1"/>
      <c r="J7" s="1"/>
      <c r="K7" s="1">
        <v>991</v>
      </c>
      <c r="L7" s="1" t="s">
        <v>18</v>
      </c>
      <c r="M7" s="1"/>
      <c r="N7" s="1">
        <v>30000</v>
      </c>
      <c r="O7" s="1" t="s">
        <v>19</v>
      </c>
      <c r="P7" s="1" t="s">
        <v>20</v>
      </c>
      <c r="Q7" s="1">
        <v>7.5</v>
      </c>
      <c r="R7" s="1">
        <v>7.5</v>
      </c>
      <c r="S7" s="1">
        <v>10</v>
      </c>
      <c r="T7" s="1">
        <v>10</v>
      </c>
      <c r="U7" s="1" t="s">
        <v>21</v>
      </c>
      <c r="V7" s="1">
        <v>0</v>
      </c>
      <c r="W7" s="1" t="s">
        <v>6</v>
      </c>
      <c r="X7" s="1"/>
      <c r="Y7" s="1">
        <v>44</v>
      </c>
      <c r="Z7" s="1" t="s">
        <v>7</v>
      </c>
      <c r="AA7" s="1">
        <v>3.36</v>
      </c>
      <c r="AB7" s="1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F3" sqref="F3:H23"/>
    </sheetView>
  </sheetViews>
  <sheetFormatPr defaultRowHeight="15" x14ac:dyDescent="0.25"/>
  <sheetData>
    <row r="3" spans="1:8" x14ac:dyDescent="0.25">
      <c r="A3" t="s">
        <v>50</v>
      </c>
      <c r="B3">
        <v>22.1</v>
      </c>
      <c r="C3" t="s">
        <v>51</v>
      </c>
      <c r="F3" t="s">
        <v>62</v>
      </c>
      <c r="G3">
        <v>1.0132000000000001</v>
      </c>
    </row>
    <row r="4" spans="1:8" x14ac:dyDescent="0.25">
      <c r="A4" t="s">
        <v>52</v>
      </c>
      <c r="B4">
        <v>2.93</v>
      </c>
      <c r="F4" t="s">
        <v>63</v>
      </c>
      <c r="G4">
        <v>6500</v>
      </c>
    </row>
    <row r="5" spans="1:8" x14ac:dyDescent="0.25">
      <c r="A5" t="s">
        <v>53</v>
      </c>
      <c r="B5">
        <v>24.5</v>
      </c>
      <c r="C5" t="s">
        <v>54</v>
      </c>
      <c r="F5" t="s">
        <v>64</v>
      </c>
      <c r="G5">
        <v>14</v>
      </c>
    </row>
    <row r="6" spans="1:8" x14ac:dyDescent="0.25">
      <c r="A6" t="s">
        <v>55</v>
      </c>
      <c r="B6">
        <v>12.06</v>
      </c>
      <c r="F6" t="s">
        <v>65</v>
      </c>
      <c r="G6">
        <v>138.6</v>
      </c>
    </row>
    <row r="7" spans="1:8" x14ac:dyDescent="0.25">
      <c r="A7" t="s">
        <v>56</v>
      </c>
      <c r="B7">
        <v>1</v>
      </c>
      <c r="F7" t="s">
        <v>66</v>
      </c>
      <c r="G7">
        <v>0</v>
      </c>
    </row>
    <row r="8" spans="1:8" x14ac:dyDescent="0.25">
      <c r="A8" t="s">
        <v>57</v>
      </c>
      <c r="B8">
        <f>273+138</f>
        <v>411</v>
      </c>
      <c r="F8" t="s">
        <v>67</v>
      </c>
      <c r="G8">
        <v>12.06</v>
      </c>
    </row>
    <row r="9" spans="1:8" x14ac:dyDescent="0.25">
      <c r="A9" t="s">
        <v>58</v>
      </c>
      <c r="B9">
        <f>B4*(B3^2)*(B5+1.013)*SQRT(B6/(B7*B8))</f>
        <v>6254.12330908271</v>
      </c>
      <c r="F9" t="s">
        <v>56</v>
      </c>
      <c r="G9">
        <v>1</v>
      </c>
    </row>
    <row r="10" spans="1:8" x14ac:dyDescent="0.25">
      <c r="A10" t="s">
        <v>59</v>
      </c>
      <c r="B10">
        <f>B9*1.94</f>
        <v>12132.999219620457</v>
      </c>
      <c r="F10" t="s">
        <v>29</v>
      </c>
      <c r="G10">
        <v>1.36</v>
      </c>
    </row>
    <row r="11" spans="1:8" x14ac:dyDescent="0.25">
      <c r="F11" t="s">
        <v>68</v>
      </c>
      <c r="G11">
        <v>0.1</v>
      </c>
    </row>
    <row r="12" spans="1:8" x14ac:dyDescent="0.25">
      <c r="F12" t="s">
        <v>71</v>
      </c>
      <c r="G12">
        <f>G7/G5</f>
        <v>0</v>
      </c>
    </row>
    <row r="13" spans="1:8" x14ac:dyDescent="0.25">
      <c r="F13" t="s">
        <v>72</v>
      </c>
    </row>
    <row r="14" spans="1:8" x14ac:dyDescent="0.25">
      <c r="F14" t="s">
        <v>73</v>
      </c>
      <c r="G14">
        <f>G5*(1+G11)+G3</f>
        <v>16.413200000000003</v>
      </c>
      <c r="H14" t="s">
        <v>74</v>
      </c>
    </row>
    <row r="15" spans="1:8" x14ac:dyDescent="0.25">
      <c r="F15" t="s">
        <v>75</v>
      </c>
      <c r="G15">
        <f>(2/(G10+1))^(G10/(G10-1))</f>
        <v>0.53511330600641127</v>
      </c>
    </row>
    <row r="16" spans="1:8" x14ac:dyDescent="0.25">
      <c r="F16" t="s">
        <v>76</v>
      </c>
      <c r="G16">
        <f>G14*G15</f>
        <v>8.7829217141444307</v>
      </c>
      <c r="H16" t="s">
        <v>74</v>
      </c>
    </row>
    <row r="17" spans="6:8" x14ac:dyDescent="0.25">
      <c r="F17" t="s">
        <v>77</v>
      </c>
      <c r="G17">
        <f>0.03948*SQRT((G10)*((2/(G10+1))^((G10+1)/(G10-1))))</f>
        <v>2.6762911133508285E-2</v>
      </c>
    </row>
    <row r="18" spans="6:8" x14ac:dyDescent="0.25">
      <c r="F18" t="s">
        <v>78</v>
      </c>
      <c r="G18">
        <v>1</v>
      </c>
    </row>
    <row r="19" spans="6:8" x14ac:dyDescent="0.25">
      <c r="F19" t="s">
        <v>79</v>
      </c>
      <c r="G19">
        <v>1</v>
      </c>
    </row>
    <row r="20" spans="6:8" x14ac:dyDescent="0.25">
      <c r="F20" t="s">
        <v>80</v>
      </c>
      <c r="G20">
        <v>0.97499999999999998</v>
      </c>
    </row>
    <row r="21" spans="6:8" x14ac:dyDescent="0.25">
      <c r="F21" t="s">
        <v>81</v>
      </c>
      <c r="G21">
        <f>(G4/(G17*G18*G19*G20*(G14*100)))*SQRT((G6+273)*G9/G8)</f>
        <v>886.63762424304934</v>
      </c>
      <c r="H21" t="s">
        <v>82</v>
      </c>
    </row>
    <row r="22" spans="6:8" x14ac:dyDescent="0.25">
      <c r="F22" t="s">
        <v>81</v>
      </c>
      <c r="G22">
        <f>G21/(25.4^2)</f>
        <v>1.3742910661588588</v>
      </c>
      <c r="H22" t="s">
        <v>83</v>
      </c>
    </row>
    <row r="23" spans="6:8" x14ac:dyDescent="0.25">
      <c r="G23" t="str">
        <f>IF(G7&lt;=G16,"critical flow","subcriticalflow")</f>
        <v>critical flow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2"/>
  <sheetViews>
    <sheetView workbookViewId="0">
      <selection activeCell="B30" sqref="B30"/>
    </sheetView>
  </sheetViews>
  <sheetFormatPr defaultRowHeight="15" x14ac:dyDescent="0.25"/>
  <sheetData>
    <row r="3" spans="1:3" x14ac:dyDescent="0.25">
      <c r="A3" t="s">
        <v>50</v>
      </c>
      <c r="B3">
        <v>15.75</v>
      </c>
      <c r="C3" t="s">
        <v>51</v>
      </c>
    </row>
    <row r="4" spans="1:3" x14ac:dyDescent="0.25">
      <c r="A4" t="s">
        <v>52</v>
      </c>
      <c r="B4">
        <v>2.93</v>
      </c>
    </row>
    <row r="5" spans="1:3" x14ac:dyDescent="0.25">
      <c r="A5" t="s">
        <v>53</v>
      </c>
      <c r="B5">
        <v>24.2</v>
      </c>
      <c r="C5" t="s">
        <v>54</v>
      </c>
    </row>
    <row r="6" spans="1:3" x14ac:dyDescent="0.25">
      <c r="A6" t="s">
        <v>55</v>
      </c>
      <c r="B6">
        <v>11.24</v>
      </c>
    </row>
    <row r="7" spans="1:3" x14ac:dyDescent="0.25">
      <c r="A7" t="s">
        <v>56</v>
      </c>
      <c r="B7">
        <v>1</v>
      </c>
    </row>
    <row r="8" spans="1:3" x14ac:dyDescent="0.25">
      <c r="A8" t="s">
        <v>57</v>
      </c>
      <c r="B8">
        <f>273+137</f>
        <v>410</v>
      </c>
    </row>
    <row r="9" spans="1:3" x14ac:dyDescent="0.25">
      <c r="A9" t="s">
        <v>58</v>
      </c>
      <c r="B9">
        <f>B4*(B3^2)*(B5+1.013)*SQRT(B6/(B7*B8))</f>
        <v>3034.2019818137869</v>
      </c>
    </row>
    <row r="10" spans="1:3" x14ac:dyDescent="0.25">
      <c r="A10" t="s">
        <v>59</v>
      </c>
      <c r="B10">
        <f>B9*1.94</f>
        <v>5886.3518447187462</v>
      </c>
    </row>
    <row r="12" spans="1:3" x14ac:dyDescent="0.25">
      <c r="A12" t="s">
        <v>62</v>
      </c>
      <c r="B12">
        <v>1.0132000000000001</v>
      </c>
    </row>
    <row r="13" spans="1:3" x14ac:dyDescent="0.25">
      <c r="A13" t="s">
        <v>63</v>
      </c>
      <c r="B13">
        <v>3034</v>
      </c>
    </row>
    <row r="14" spans="1:3" x14ac:dyDescent="0.25">
      <c r="A14" t="s">
        <v>64</v>
      </c>
      <c r="B14">
        <v>7.5</v>
      </c>
    </row>
    <row r="15" spans="1:3" x14ac:dyDescent="0.25">
      <c r="A15" t="s">
        <v>65</v>
      </c>
      <c r="B15">
        <v>56.4</v>
      </c>
    </row>
    <row r="16" spans="1:3" x14ac:dyDescent="0.25">
      <c r="A16" t="s">
        <v>66</v>
      </c>
      <c r="B16">
        <v>0</v>
      </c>
    </row>
    <row r="17" spans="1:3" x14ac:dyDescent="0.25">
      <c r="A17" t="s">
        <v>67</v>
      </c>
      <c r="B17">
        <v>11.24</v>
      </c>
    </row>
    <row r="18" spans="1:3" x14ac:dyDescent="0.25">
      <c r="A18" t="s">
        <v>56</v>
      </c>
      <c r="B18">
        <v>1</v>
      </c>
    </row>
    <row r="19" spans="1:3" x14ac:dyDescent="0.25">
      <c r="A19" t="s">
        <v>29</v>
      </c>
      <c r="B19">
        <v>1.39</v>
      </c>
    </row>
    <row r="20" spans="1:3" x14ac:dyDescent="0.25">
      <c r="A20" t="s">
        <v>68</v>
      </c>
      <c r="B20">
        <v>0.1</v>
      </c>
    </row>
    <row r="21" spans="1:3" x14ac:dyDescent="0.25">
      <c r="A21" t="s">
        <v>71</v>
      </c>
      <c r="B21">
        <f>B16/B14</f>
        <v>0</v>
      </c>
    </row>
    <row r="22" spans="1:3" x14ac:dyDescent="0.25">
      <c r="A22" t="s">
        <v>72</v>
      </c>
    </row>
    <row r="23" spans="1:3" x14ac:dyDescent="0.25">
      <c r="A23" t="s">
        <v>73</v>
      </c>
      <c r="B23">
        <f>B14*(1+B20)+B12</f>
        <v>9.2631999999999994</v>
      </c>
      <c r="C23" t="s">
        <v>74</v>
      </c>
    </row>
    <row r="24" spans="1:3" x14ac:dyDescent="0.25">
      <c r="A24" t="s">
        <v>75</v>
      </c>
      <c r="B24">
        <f>(2/(B19+1))^(B19/(B19-1))</f>
        <v>0.52997190879706391</v>
      </c>
    </row>
    <row r="25" spans="1:3" x14ac:dyDescent="0.25">
      <c r="A25" t="s">
        <v>76</v>
      </c>
      <c r="B25">
        <f>B23*B24</f>
        <v>4.9092357855689617</v>
      </c>
      <c r="C25" t="s">
        <v>74</v>
      </c>
    </row>
    <row r="26" spans="1:3" x14ac:dyDescent="0.25">
      <c r="A26" t="s">
        <v>77</v>
      </c>
      <c r="B26">
        <f>0.03948*SQRT((B19)*((2/(B19+1))^((B19+1)/(B19-1))))</f>
        <v>2.6966299095212334E-2</v>
      </c>
    </row>
    <row r="27" spans="1:3" x14ac:dyDescent="0.25">
      <c r="A27" t="s">
        <v>78</v>
      </c>
      <c r="B27">
        <v>1</v>
      </c>
    </row>
    <row r="28" spans="1:3" x14ac:dyDescent="0.25">
      <c r="A28" t="s">
        <v>79</v>
      </c>
      <c r="B28">
        <v>1</v>
      </c>
    </row>
    <row r="29" spans="1:3" x14ac:dyDescent="0.25">
      <c r="A29" t="s">
        <v>80</v>
      </c>
      <c r="B29">
        <v>0.97499999999999998</v>
      </c>
    </row>
    <row r="30" spans="1:3" x14ac:dyDescent="0.25">
      <c r="A30" t="s">
        <v>81</v>
      </c>
      <c r="B30">
        <f>(B13/(B26*B27*B28*B29*(B23*100)))*SQRT((B15+273)*B18/B17)</f>
        <v>674.38393247939337</v>
      </c>
      <c r="C30" t="s">
        <v>82</v>
      </c>
    </row>
    <row r="31" spans="1:3" x14ac:dyDescent="0.25">
      <c r="A31" t="s">
        <v>81</v>
      </c>
      <c r="B31">
        <f>B30/(25.4^2)</f>
        <v>1.0452971859374316</v>
      </c>
      <c r="C31" t="s">
        <v>83</v>
      </c>
    </row>
    <row r="32" spans="1:3" x14ac:dyDescent="0.25">
      <c r="B32" t="str">
        <f>IF(B16&lt;=B25,"critical flow","subcriticalflow")</f>
        <v>critical flow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2"/>
  <sheetViews>
    <sheetView workbookViewId="0">
      <selection activeCell="B7" sqref="B7"/>
    </sheetView>
  </sheetViews>
  <sheetFormatPr defaultRowHeight="15" x14ac:dyDescent="0.25"/>
  <sheetData>
    <row r="3" spans="1:3" x14ac:dyDescent="0.25">
      <c r="A3" t="s">
        <v>50</v>
      </c>
      <c r="B3">
        <v>22.1</v>
      </c>
      <c r="C3" t="s">
        <v>51</v>
      </c>
    </row>
    <row r="4" spans="1:3" x14ac:dyDescent="0.25">
      <c r="A4" t="s">
        <v>52</v>
      </c>
      <c r="B4">
        <v>2.93</v>
      </c>
    </row>
    <row r="5" spans="1:3" x14ac:dyDescent="0.25">
      <c r="A5" t="s">
        <v>53</v>
      </c>
      <c r="B5">
        <v>83.7</v>
      </c>
      <c r="C5" t="s">
        <v>54</v>
      </c>
    </row>
    <row r="6" spans="1:3" x14ac:dyDescent="0.25">
      <c r="A6" t="s">
        <v>55</v>
      </c>
      <c r="B6">
        <v>10.07</v>
      </c>
    </row>
    <row r="7" spans="1:3" x14ac:dyDescent="0.25">
      <c r="A7" t="s">
        <v>56</v>
      </c>
      <c r="B7">
        <v>1</v>
      </c>
    </row>
    <row r="8" spans="1:3" x14ac:dyDescent="0.25">
      <c r="A8" t="s">
        <v>57</v>
      </c>
      <c r="B8">
        <f>273+48</f>
        <v>321</v>
      </c>
    </row>
    <row r="9" spans="1:3" x14ac:dyDescent="0.25">
      <c r="A9" t="s">
        <v>58</v>
      </c>
      <c r="B9">
        <f>B4*(B3^2)*(B5+1.013)*SQRT(B6/(B7*B8))</f>
        <v>21471.602017305733</v>
      </c>
      <c r="C9">
        <v>22000</v>
      </c>
    </row>
    <row r="10" spans="1:3" x14ac:dyDescent="0.25">
      <c r="A10" t="s">
        <v>59</v>
      </c>
      <c r="B10">
        <f>B9*1.94</f>
        <v>41654.907913573123</v>
      </c>
      <c r="C10">
        <f>C9*1.94</f>
        <v>42680</v>
      </c>
    </row>
    <row r="12" spans="1:3" x14ac:dyDescent="0.25">
      <c r="A12" t="s">
        <v>62</v>
      </c>
      <c r="B12">
        <v>1.0132000000000001</v>
      </c>
    </row>
    <row r="13" spans="1:3" x14ac:dyDescent="0.25">
      <c r="A13" t="s">
        <v>63</v>
      </c>
      <c r="B13">
        <v>22000</v>
      </c>
    </row>
    <row r="14" spans="1:3" x14ac:dyDescent="0.25">
      <c r="A14" t="s">
        <v>64</v>
      </c>
      <c r="B14">
        <v>7.5</v>
      </c>
    </row>
    <row r="15" spans="1:3" x14ac:dyDescent="0.25">
      <c r="A15" t="s">
        <v>65</v>
      </c>
      <c r="B15">
        <v>41.8</v>
      </c>
    </row>
    <row r="16" spans="1:3" x14ac:dyDescent="0.25">
      <c r="A16" t="s">
        <v>66</v>
      </c>
      <c r="B16">
        <v>0</v>
      </c>
    </row>
    <row r="17" spans="1:3" x14ac:dyDescent="0.25">
      <c r="A17" t="s">
        <v>67</v>
      </c>
      <c r="B17">
        <v>10.07</v>
      </c>
    </row>
    <row r="18" spans="1:3" x14ac:dyDescent="0.25">
      <c r="A18" t="s">
        <v>56</v>
      </c>
      <c r="B18">
        <v>1</v>
      </c>
    </row>
    <row r="19" spans="1:3" x14ac:dyDescent="0.25">
      <c r="A19" t="s">
        <v>29</v>
      </c>
      <c r="B19">
        <v>1.37</v>
      </c>
    </row>
    <row r="20" spans="1:3" x14ac:dyDescent="0.25">
      <c r="A20" t="s">
        <v>68</v>
      </c>
      <c r="B20">
        <v>0.1</v>
      </c>
    </row>
    <row r="21" spans="1:3" x14ac:dyDescent="0.25">
      <c r="A21" t="s">
        <v>71</v>
      </c>
      <c r="B21">
        <f>B16/B14</f>
        <v>0</v>
      </c>
    </row>
    <row r="22" spans="1:3" x14ac:dyDescent="0.25">
      <c r="A22" t="s">
        <v>72</v>
      </c>
    </row>
    <row r="23" spans="1:3" x14ac:dyDescent="0.25">
      <c r="A23" t="s">
        <v>73</v>
      </c>
      <c r="B23">
        <f>B14*(1+B20)+B12</f>
        <v>9.2631999999999994</v>
      </c>
      <c r="C23" t="s">
        <v>74</v>
      </c>
    </row>
    <row r="24" spans="1:3" x14ac:dyDescent="0.25">
      <c r="A24" t="s">
        <v>75</v>
      </c>
      <c r="B24">
        <f>(2/(B19+1))^(B19/(B19-1))</f>
        <v>0.53338753832474939</v>
      </c>
    </row>
    <row r="25" spans="1:3" x14ac:dyDescent="0.25">
      <c r="A25" t="s">
        <v>76</v>
      </c>
      <c r="B25">
        <f>B23*B24</f>
        <v>4.9408754450098185</v>
      </c>
      <c r="C25" t="s">
        <v>74</v>
      </c>
    </row>
    <row r="26" spans="1:3" x14ac:dyDescent="0.25">
      <c r="A26" t="s">
        <v>77</v>
      </c>
      <c r="B26">
        <f>0.03948*SQRT((B19)*((2/(B19+1))^((B19+1)/(B19-1))))</f>
        <v>2.6831161150078529E-2</v>
      </c>
    </row>
    <row r="27" spans="1:3" x14ac:dyDescent="0.25">
      <c r="A27" t="s">
        <v>78</v>
      </c>
      <c r="B27">
        <v>1</v>
      </c>
    </row>
    <row r="28" spans="1:3" x14ac:dyDescent="0.25">
      <c r="A28" t="s">
        <v>79</v>
      </c>
      <c r="B28">
        <v>1</v>
      </c>
    </row>
    <row r="29" spans="1:3" x14ac:dyDescent="0.25">
      <c r="A29" t="s">
        <v>80</v>
      </c>
      <c r="B29">
        <v>0.97499999999999998</v>
      </c>
    </row>
    <row r="30" spans="1:3" x14ac:dyDescent="0.25">
      <c r="A30" t="s">
        <v>81</v>
      </c>
      <c r="B30">
        <f>0.01*(B13/(B26*B27*B28*B29*(B23*100)))*SQRT((B15+273)*B18/B17)</f>
        <v>50.759832823434472</v>
      </c>
      <c r="C30" t="s">
        <v>84</v>
      </c>
    </row>
    <row r="31" spans="1:3" x14ac:dyDescent="0.25">
      <c r="A31" t="s">
        <v>81</v>
      </c>
      <c r="B31">
        <f>(B13/(B26*B27*B28*B29*(B23*100)))*SQRT((B15+273)*B18/B17)/(25.4^2)</f>
        <v>7.8677898232119903</v>
      </c>
      <c r="C31" t="s">
        <v>83</v>
      </c>
    </row>
    <row r="32" spans="1:3" x14ac:dyDescent="0.25">
      <c r="B32" t="str">
        <f>IF(B16&lt;=B25,"critical flow","subcriticalflow")</f>
        <v>critical flow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7" sqref="C7"/>
    </sheetView>
  </sheetViews>
  <sheetFormatPr defaultRowHeight="15" x14ac:dyDescent="0.25"/>
  <cols>
    <col min="2" max="2" width="13.7109375" customWidth="1"/>
  </cols>
  <sheetData>
    <row r="1" spans="1:2" x14ac:dyDescent="0.25">
      <c r="A1" s="4" t="s">
        <v>23</v>
      </c>
      <c r="B1" s="5" t="s">
        <v>60</v>
      </c>
    </row>
    <row r="2" spans="1:2" x14ac:dyDescent="0.25">
      <c r="A2" s="1" t="s">
        <v>1</v>
      </c>
      <c r="B2" t="s">
        <v>61</v>
      </c>
    </row>
    <row r="3" spans="1:2" x14ac:dyDescent="0.25">
      <c r="A3" s="1" t="s">
        <v>9</v>
      </c>
      <c r="B3" t="s">
        <v>61</v>
      </c>
    </row>
    <row r="4" spans="1:2" x14ac:dyDescent="0.25">
      <c r="A4" s="1" t="s">
        <v>11</v>
      </c>
      <c r="B4" t="s">
        <v>61</v>
      </c>
    </row>
    <row r="5" spans="1:2" x14ac:dyDescent="0.25">
      <c r="A5" s="1" t="s">
        <v>13</v>
      </c>
      <c r="B5" t="s">
        <v>61</v>
      </c>
    </row>
    <row r="6" spans="1:2" x14ac:dyDescent="0.25">
      <c r="A6" s="1" t="s">
        <v>14</v>
      </c>
      <c r="B6" t="s">
        <v>61</v>
      </c>
    </row>
    <row r="7" spans="1:2" x14ac:dyDescent="0.25">
      <c r="A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Conventional-critical</vt:lpstr>
      <vt:lpstr>Sheet1</vt:lpstr>
      <vt:lpstr>E-2025</vt:lpstr>
      <vt:lpstr>E-2027</vt:lpstr>
      <vt:lpstr>E-3003 1</vt:lpstr>
      <vt:lpstr>E-5014</vt:lpstr>
      <vt:lpstr>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markazi</cp:lastModifiedBy>
  <dcterms:created xsi:type="dcterms:W3CDTF">2015-06-05T18:17:20Z</dcterms:created>
  <dcterms:modified xsi:type="dcterms:W3CDTF">2022-08-26T16:18:41Z</dcterms:modified>
</cp:coreProperties>
</file>