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2" i="1" l="1"/>
  <c r="AW22" i="1"/>
  <c r="AY22" i="1" s="1"/>
  <c r="AQ22" i="1"/>
  <c r="AO22" i="1"/>
  <c r="AO24" i="1"/>
  <c r="AW24" i="1" s="1"/>
  <c r="AY24" i="1" s="1"/>
  <c r="Y21" i="1"/>
  <c r="AQ20" i="1"/>
  <c r="AO20" i="1" s="1"/>
  <c r="AW20" i="1" s="1"/>
  <c r="AY20" i="1" s="1"/>
  <c r="AQ21" i="1"/>
  <c r="AO21" i="1" s="1"/>
  <c r="AQ23" i="1"/>
  <c r="AO23" i="1" s="1"/>
  <c r="AW23" i="1" s="1"/>
  <c r="AY23" i="1" s="1"/>
  <c r="AQ24" i="1"/>
  <c r="AQ25" i="1"/>
  <c r="AQ26" i="1"/>
  <c r="AQ27" i="1"/>
  <c r="AQ28" i="1"/>
  <c r="AW21" i="1" l="1"/>
  <c r="AY21" i="1" s="1"/>
  <c r="AZ12" i="1" l="1"/>
  <c r="AY12" i="1"/>
  <c r="AZ3" i="1"/>
  <c r="AZ4" i="1"/>
  <c r="AZ5" i="1"/>
  <c r="AZ6" i="1"/>
  <c r="AZ7" i="1"/>
  <c r="AZ8" i="1"/>
  <c r="AZ9" i="1"/>
  <c r="AZ10" i="1"/>
  <c r="AZ11" i="1"/>
  <c r="AZ13" i="1"/>
  <c r="AZ14" i="1"/>
  <c r="AZ15" i="1"/>
  <c r="AZ16" i="1"/>
  <c r="AZ17" i="1"/>
  <c r="AZ18" i="1"/>
  <c r="AZ19" i="1"/>
  <c r="AZ2" i="1"/>
  <c r="AG18" i="1" l="1"/>
  <c r="AG8" i="1"/>
  <c r="AG6" i="1"/>
  <c r="AL6" i="1" s="1"/>
  <c r="AU6" i="1" s="1"/>
  <c r="AG4" i="1"/>
  <c r="AG5" i="1"/>
  <c r="AG2" i="1"/>
  <c r="Q4" i="1"/>
  <c r="Q3" i="1"/>
  <c r="AG3" i="1"/>
  <c r="AQ19" i="1" l="1"/>
  <c r="AO19" i="1"/>
  <c r="AT19" i="1" s="1"/>
  <c r="AG19" i="1"/>
  <c r="AL19" i="1" s="1"/>
  <c r="AU19" i="1" s="1"/>
  <c r="AF19" i="1"/>
  <c r="Q19" i="1"/>
  <c r="AK18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AO10" i="1"/>
  <c r="AR10" i="1" s="1"/>
  <c r="AO11" i="1"/>
  <c r="AR11" i="1" s="1"/>
  <c r="AO18" i="1"/>
  <c r="AR18" i="1" s="1"/>
  <c r="AQ9" i="1"/>
  <c r="AO9" i="1" s="1"/>
  <c r="AR9" i="1" s="1"/>
  <c r="AQ10" i="1"/>
  <c r="AQ11" i="1"/>
  <c r="AQ12" i="1"/>
  <c r="AO12" i="1" s="1"/>
  <c r="AR12" i="1" s="1"/>
  <c r="AQ13" i="1"/>
  <c r="AO13" i="1" s="1"/>
  <c r="AR13" i="1" s="1"/>
  <c r="AQ14" i="1"/>
  <c r="AO14" i="1" s="1"/>
  <c r="AR14" i="1" s="1"/>
  <c r="AQ15" i="1"/>
  <c r="AO15" i="1" s="1"/>
  <c r="AR15" i="1" s="1"/>
  <c r="AQ16" i="1"/>
  <c r="AO16" i="1" s="1"/>
  <c r="AR16" i="1" s="1"/>
  <c r="AQ17" i="1"/>
  <c r="AO17" i="1" s="1"/>
  <c r="AR17" i="1" s="1"/>
  <c r="AQ18" i="1"/>
  <c r="AS19" i="1" l="1"/>
  <c r="AW19" i="1"/>
  <c r="AY19" i="1" s="1"/>
  <c r="AK19" i="1"/>
  <c r="AR19" i="1"/>
  <c r="AS8" i="1" l="1"/>
  <c r="AB30" i="1"/>
  <c r="AS3" i="1"/>
  <c r="AS6" i="1"/>
  <c r="AQ6" i="1" l="1"/>
  <c r="AO6" i="1" s="1"/>
  <c r="AQ7" i="1"/>
  <c r="AO7" i="1" s="1"/>
  <c r="AR7" i="1" s="1"/>
  <c r="AQ8" i="1"/>
  <c r="AO8" i="1" s="1"/>
  <c r="AR8" i="1" s="1"/>
  <c r="AW8" i="1" s="1"/>
  <c r="AY8" i="1" s="1"/>
  <c r="AL8" i="1"/>
  <c r="AU8" i="1" s="1"/>
  <c r="AK8" i="1"/>
  <c r="AK6" i="1"/>
  <c r="AR4" i="1"/>
  <c r="AW4" i="1" s="1"/>
  <c r="AY4" i="1" s="1"/>
  <c r="AQ4" i="1"/>
  <c r="AQ5" i="1"/>
  <c r="AO5" i="1" s="1"/>
  <c r="AR5" i="1" s="1"/>
  <c r="AW5" i="1" s="1"/>
  <c r="AY5" i="1" s="1"/>
  <c r="Q2" i="1"/>
  <c r="AS2" i="1" s="1"/>
  <c r="AQ3" i="1"/>
  <c r="AO3" i="1" s="1"/>
  <c r="AT3" i="1" s="1"/>
  <c r="AL3" i="1"/>
  <c r="AQ2" i="1"/>
  <c r="AO2" i="1" s="1"/>
  <c r="AT2" i="1" s="1"/>
  <c r="AL2" i="1"/>
  <c r="AK2" i="1"/>
  <c r="AS4" i="1"/>
  <c r="AS5" i="1"/>
  <c r="AG7" i="1"/>
  <c r="AK7" i="1" s="1"/>
  <c r="AG9" i="1"/>
  <c r="AG10" i="1"/>
  <c r="AG11" i="1"/>
  <c r="AG12" i="1"/>
  <c r="AG13" i="1"/>
  <c r="AG14" i="1"/>
  <c r="AG15" i="1"/>
  <c r="AG16" i="1"/>
  <c r="AG17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L17" i="1" s="1"/>
  <c r="AU17" i="1" s="1"/>
  <c r="AW17" i="1" s="1"/>
  <c r="AF18" i="1"/>
  <c r="AF2" i="1"/>
  <c r="AK9" i="1" l="1"/>
  <c r="AL9" i="1"/>
  <c r="AU9" i="1" s="1"/>
  <c r="AW9" i="1"/>
  <c r="AY9" i="1" s="1"/>
  <c r="AS9" i="1"/>
  <c r="AT9" i="1"/>
  <c r="AR2" i="1"/>
  <c r="AW2" i="1" s="1"/>
  <c r="AY2" i="1" s="1"/>
  <c r="AR3" i="1"/>
  <c r="AW3" i="1" s="1"/>
  <c r="AY3" i="1" s="1"/>
  <c r="AK15" i="1"/>
  <c r="AS15" i="1"/>
  <c r="AL15" i="1"/>
  <c r="AU15" i="1" s="1"/>
  <c r="AW15" i="1" s="1"/>
  <c r="AY15" i="1" s="1"/>
  <c r="AT15" i="1"/>
  <c r="AK11" i="1"/>
  <c r="AL11" i="1"/>
  <c r="AU11" i="1" s="1"/>
  <c r="AW11" i="1"/>
  <c r="AY11" i="1" s="1"/>
  <c r="AS11" i="1"/>
  <c r="AT11" i="1"/>
  <c r="AW7" i="1"/>
  <c r="AY7" i="1" s="1"/>
  <c r="AK16" i="1"/>
  <c r="AL16" i="1"/>
  <c r="AU16" i="1" s="1"/>
  <c r="AW16" i="1" s="1"/>
  <c r="AY16" i="1" s="1"/>
  <c r="AS16" i="1"/>
  <c r="AT16" i="1"/>
  <c r="AL14" i="1"/>
  <c r="AU14" i="1" s="1"/>
  <c r="AW14" i="1" s="1"/>
  <c r="AY14" i="1" s="1"/>
  <c r="AK14" i="1"/>
  <c r="AS14" i="1"/>
  <c r="AT14" i="1"/>
  <c r="AL10" i="1"/>
  <c r="AU10" i="1" s="1"/>
  <c r="AK10" i="1"/>
  <c r="AW10" i="1"/>
  <c r="AY10" i="1" s="1"/>
  <c r="AS10" i="1"/>
  <c r="AT10" i="1"/>
  <c r="AW6" i="1"/>
  <c r="AY6" i="1" s="1"/>
  <c r="AT6" i="1"/>
  <c r="AR6" i="1"/>
  <c r="AY17" i="1"/>
  <c r="AK17" i="1"/>
  <c r="AS17" i="1"/>
  <c r="AT17" i="1"/>
  <c r="AL18" i="1"/>
  <c r="AU18" i="1" s="1"/>
  <c r="AW18" i="1" s="1"/>
  <c r="AY18" i="1" s="1"/>
  <c r="AT18" i="1"/>
  <c r="AS18" i="1"/>
  <c r="AK13" i="1"/>
  <c r="AT13" i="1"/>
  <c r="AS13" i="1"/>
  <c r="AL13" i="1"/>
  <c r="AU13" i="1" s="1"/>
  <c r="AW13" i="1" s="1"/>
  <c r="AY13" i="1" s="1"/>
  <c r="AK12" i="1"/>
  <c r="AS12" i="1"/>
  <c r="AL12" i="1"/>
  <c r="AU12" i="1" s="1"/>
  <c r="AT12" i="1"/>
  <c r="AK5" i="1"/>
  <c r="AT5" i="1"/>
  <c r="AK4" i="1"/>
  <c r="AL5" i="1"/>
  <c r="AL4" i="1"/>
  <c r="AT4" i="1"/>
  <c r="AL7" i="1"/>
  <c r="AU7" i="1" s="1"/>
  <c r="AS7" i="1"/>
  <c r="AT7" i="1"/>
  <c r="AT8" i="1"/>
  <c r="AK3" i="1"/>
</calcChain>
</file>

<file path=xl/sharedStrings.xml><?xml version="1.0" encoding="utf-8"?>
<sst xmlns="http://schemas.openxmlformats.org/spreadsheetml/2006/main" count="266" uniqueCount="102">
  <si>
    <t>Job No.</t>
  </si>
  <si>
    <t>Tag No.</t>
  </si>
  <si>
    <t>Fluid</t>
  </si>
  <si>
    <t>Covering Code</t>
  </si>
  <si>
    <t>Viscosity</t>
  </si>
  <si>
    <t>Viscosity Unit</t>
  </si>
  <si>
    <t>Compressibility</t>
  </si>
  <si>
    <t>Cp/Cv</t>
  </si>
  <si>
    <t>Mole Weight</t>
  </si>
  <si>
    <t>Flash</t>
  </si>
  <si>
    <t>Density</t>
  </si>
  <si>
    <t>Density Unit</t>
  </si>
  <si>
    <t>Super heat corr.</t>
  </si>
  <si>
    <t>Capacity</t>
  </si>
  <si>
    <t>Capacity Unit</t>
  </si>
  <si>
    <t>Source of Overpressure</t>
  </si>
  <si>
    <t>Set Pressure</t>
  </si>
  <si>
    <t>Accumulation (% MAWP)</t>
  </si>
  <si>
    <t>Relief (% above S.P.)</t>
  </si>
  <si>
    <t>Blow Down</t>
  </si>
  <si>
    <t>Sup. back Pressure</t>
  </si>
  <si>
    <t>Build-up (% of S.P.)</t>
  </si>
  <si>
    <t>Alfa (AD-Merkblatt)</t>
  </si>
  <si>
    <t>Relief Temperature</t>
  </si>
  <si>
    <t>Relief Temperature Unit</t>
  </si>
  <si>
    <t>Calc. Orifice</t>
  </si>
  <si>
    <t>Calc. Orifice Unit</t>
  </si>
  <si>
    <t>S-02115</t>
  </si>
  <si>
    <t>PSV-1015</t>
  </si>
  <si>
    <t>G</t>
  </si>
  <si>
    <t>API 520, ASME Section VIII Division I</t>
  </si>
  <si>
    <t>1)</t>
  </si>
  <si>
    <t>Fire - unwetted surface</t>
  </si>
  <si>
    <t>&lt;1.5</t>
  </si>
  <si>
    <t>&lt;18.5</t>
  </si>
  <si>
    <t>°C</t>
  </si>
  <si>
    <t>cm²</t>
  </si>
  <si>
    <t>PSV-1031</t>
  </si>
  <si>
    <t>&lt;18.2</t>
  </si>
  <si>
    <t>PSV-1038</t>
  </si>
  <si>
    <t>PSV-1043</t>
  </si>
  <si>
    <t>PSV-2019</t>
  </si>
  <si>
    <t>S</t>
  </si>
  <si>
    <t>kg/m3</t>
  </si>
  <si>
    <t>kg/h</t>
  </si>
  <si>
    <t>Fire - wetted surface</t>
  </si>
  <si>
    <t>&lt;21</t>
  </si>
  <si>
    <t>PSV-3021</t>
  </si>
  <si>
    <t>&lt;19.4</t>
  </si>
  <si>
    <t>PSV-3163</t>
  </si>
  <si>
    <t>PSV-5073</t>
  </si>
  <si>
    <t>PSV-5179</t>
  </si>
  <si>
    <t>Nm3/h</t>
  </si>
  <si>
    <t>&lt;7</t>
  </si>
  <si>
    <t>PSV-5180</t>
  </si>
  <si>
    <t>PSV-5384</t>
  </si>
  <si>
    <t>&lt;13</t>
  </si>
  <si>
    <t>PSV-5386</t>
  </si>
  <si>
    <t>PSV-5400</t>
  </si>
  <si>
    <t>API 2000, API 650</t>
  </si>
  <si>
    <t>PSV-5417</t>
  </si>
  <si>
    <t>PSV-5450</t>
  </si>
  <si>
    <t>PSV-6027</t>
  </si>
  <si>
    <t>PSV-6053</t>
  </si>
  <si>
    <t>Diameter</t>
  </si>
  <si>
    <t>Height</t>
  </si>
  <si>
    <t>TT</t>
  </si>
  <si>
    <t>C1</t>
  </si>
  <si>
    <t>C2</t>
  </si>
  <si>
    <t>F</t>
  </si>
  <si>
    <t>Aw1</t>
  </si>
  <si>
    <t>Aw2</t>
  </si>
  <si>
    <t>Q1</t>
  </si>
  <si>
    <t>Q2</t>
  </si>
  <si>
    <t>C9</t>
  </si>
  <si>
    <t>C10</t>
  </si>
  <si>
    <t>C11</t>
  </si>
  <si>
    <t>KD</t>
  </si>
  <si>
    <t>K</t>
  </si>
  <si>
    <t>F'</t>
  </si>
  <si>
    <t>Relieving Pressure</t>
  </si>
  <si>
    <t>Mass-F'&lt;182-kg/h</t>
  </si>
  <si>
    <t>Mass-F'.&gt;182-kg/h</t>
  </si>
  <si>
    <t>Mass-wett</t>
  </si>
  <si>
    <t>PSV-3700</t>
  </si>
  <si>
    <t>PSV-3710</t>
  </si>
  <si>
    <t>Effective Area</t>
  </si>
  <si>
    <t>inch</t>
  </si>
  <si>
    <t>HT</t>
  </si>
  <si>
    <t>Me</t>
  </si>
  <si>
    <t>D</t>
  </si>
  <si>
    <t>E</t>
  </si>
  <si>
    <t>J</t>
  </si>
  <si>
    <t>L</t>
  </si>
  <si>
    <t>H</t>
  </si>
  <si>
    <t>M</t>
  </si>
  <si>
    <t>TOPSOE</t>
  </si>
  <si>
    <t>=</t>
  </si>
  <si>
    <t>PSV-2121</t>
  </si>
  <si>
    <t>Blocked outlet</t>
  </si>
  <si>
    <t>&lt;10</t>
  </si>
  <si>
    <t>PSV-2122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</si>
</sst>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0" borderId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2" fillId="3" borderId="0" xfId="1"/>
    <xf numFmtId="0" fontId="3" fillId="4" borderId="1" xfId="2" applyProtection="1">
      <protection locked="0"/>
    </xf>
    <xf numFmtId="0" fontId="4" fillId="0" borderId="0" xfId="3" applyProtection="1">
      <protection locked="0"/>
    </xf>
    <xf numFmtId="0" fontId="4" fillId="0" borderId="0" xfId="3"/>
    <xf numFmtId="16" fontId="4" fillId="0" borderId="0" xfId="3" applyNumberFormat="1" applyProtection="1">
      <protection locked="0"/>
    </xf>
  </cellXfs>
  <cellStyles count="4">
    <cellStyle name="Calculation" xfId="2" builtinId="22"/>
    <cellStyle name="Good" xfId="1" builtinId="2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tabSelected="1" topLeftCell="O1" zoomScale="80" zoomScaleNormal="80" workbookViewId="0">
      <selection activeCell="T22" sqref="T22"/>
    </sheetView>
  </sheetViews>
  <sheetFormatPr defaultRowHeight="15" x14ac:dyDescent="0.25"/>
  <cols>
    <col min="7" max="7" width="12.140625" customWidth="1"/>
    <col min="8" max="8" width="13.85546875" customWidth="1"/>
    <col min="9" max="9" width="14.42578125" customWidth="1"/>
    <col min="10" max="10" width="10.85546875" customWidth="1"/>
    <col min="11" max="11" width="12.28515625" customWidth="1"/>
    <col min="12" max="12" width="13.5703125" customWidth="1"/>
    <col min="14" max="14" width="11.85546875" customWidth="1"/>
    <col min="15" max="15" width="11.7109375" customWidth="1"/>
    <col min="16" max="16" width="26.42578125" customWidth="1"/>
    <col min="17" max="17" width="15.140625" customWidth="1"/>
    <col min="18" max="18" width="14.42578125" customWidth="1"/>
    <col min="19" max="19" width="12.7109375" customWidth="1"/>
    <col min="20" max="20" width="10.28515625" customWidth="1"/>
    <col min="21" max="21" width="12.85546875" customWidth="1"/>
    <col min="22" max="22" width="11.28515625" customWidth="1"/>
    <col min="28" max="28" width="17" customWidth="1"/>
    <col min="41" max="41" width="24.140625" customWidth="1"/>
    <col min="45" max="45" width="15" customWidth="1"/>
    <col min="46" max="46" width="16.28515625" customWidth="1"/>
    <col min="49" max="49" width="16.28515625" customWidth="1"/>
  </cols>
  <sheetData>
    <row r="1" spans="1:5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80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64</v>
      </c>
      <c r="AD1" s="1" t="s">
        <v>65</v>
      </c>
      <c r="AE1" s="1" t="s">
        <v>66</v>
      </c>
      <c r="AF1" s="1" t="s">
        <v>70</v>
      </c>
      <c r="AG1" s="1" t="s">
        <v>71</v>
      </c>
      <c r="AH1" s="1" t="s">
        <v>67</v>
      </c>
      <c r="AI1" s="1" t="s">
        <v>68</v>
      </c>
      <c r="AJ1" s="1" t="s">
        <v>69</v>
      </c>
      <c r="AK1" s="1" t="s">
        <v>72</v>
      </c>
      <c r="AL1" s="1" t="s">
        <v>73</v>
      </c>
      <c r="AM1" s="1" t="s">
        <v>74</v>
      </c>
      <c r="AN1" s="1" t="s">
        <v>75</v>
      </c>
      <c r="AO1" s="1" t="s">
        <v>76</v>
      </c>
      <c r="AP1" s="1" t="s">
        <v>77</v>
      </c>
      <c r="AQ1" s="1" t="s">
        <v>78</v>
      </c>
      <c r="AR1" s="1" t="s">
        <v>79</v>
      </c>
      <c r="AS1" s="1" t="s">
        <v>82</v>
      </c>
      <c r="AT1" s="1" t="s">
        <v>81</v>
      </c>
      <c r="AU1" s="1" t="s">
        <v>83</v>
      </c>
      <c r="AW1" s="1" t="s">
        <v>86</v>
      </c>
      <c r="AX1" s="1" t="s">
        <v>96</v>
      </c>
      <c r="AY1" s="1" t="s">
        <v>87</v>
      </c>
      <c r="AZ1" t="s">
        <v>87</v>
      </c>
      <c r="BA1" s="1" t="s">
        <v>89</v>
      </c>
      <c r="BB1" t="s">
        <v>88</v>
      </c>
    </row>
    <row r="2" spans="1:54" x14ac:dyDescent="0.25">
      <c r="A2" s="2" t="s">
        <v>27</v>
      </c>
      <c r="B2" s="6" t="s">
        <v>28</v>
      </c>
      <c r="C2" s="2" t="s">
        <v>29</v>
      </c>
      <c r="D2" s="2" t="s">
        <v>30</v>
      </c>
      <c r="E2" s="2"/>
      <c r="F2" s="2"/>
      <c r="G2" s="2">
        <v>0.95</v>
      </c>
      <c r="H2" s="2">
        <v>1.26</v>
      </c>
      <c r="I2" s="2">
        <v>16.739999999999998</v>
      </c>
      <c r="J2" s="2"/>
      <c r="K2" s="2"/>
      <c r="L2" s="2"/>
      <c r="M2" s="2"/>
      <c r="N2" s="2" t="s">
        <v>31</v>
      </c>
      <c r="O2" s="2"/>
      <c r="P2" s="2" t="s">
        <v>32</v>
      </c>
      <c r="Q2" s="2">
        <f>(R2*1.21)+1</f>
        <v>73.599999999999994</v>
      </c>
      <c r="R2" s="2">
        <v>60</v>
      </c>
      <c r="S2" s="2">
        <v>21</v>
      </c>
      <c r="T2" s="2">
        <v>21</v>
      </c>
      <c r="U2" s="3">
        <v>40729</v>
      </c>
      <c r="V2" s="2" t="s">
        <v>33</v>
      </c>
      <c r="W2" s="2" t="s">
        <v>34</v>
      </c>
      <c r="X2" s="2"/>
      <c r="Y2" s="4">
        <v>673</v>
      </c>
      <c r="Z2" s="2" t="s">
        <v>35</v>
      </c>
      <c r="AA2" s="2">
        <v>0.2</v>
      </c>
      <c r="AB2" s="2" t="s">
        <v>36</v>
      </c>
      <c r="AC2" s="2">
        <v>1.55</v>
      </c>
      <c r="AD2">
        <v>0.9</v>
      </c>
      <c r="AE2">
        <v>2.5499999999999998</v>
      </c>
      <c r="AF2">
        <f>(1.089*AC2*AC2)+(3.14*AC2*AD2)</f>
        <v>6.9966225000000009</v>
      </c>
      <c r="AG2">
        <f>(1.089*AC2*AC2)+(3.14*AC2*AE2)</f>
        <v>15.027172500000001</v>
      </c>
      <c r="AH2">
        <v>43200</v>
      </c>
      <c r="AI2">
        <v>70900</v>
      </c>
      <c r="AJ2">
        <v>1</v>
      </c>
      <c r="AK2">
        <f>AH2*AJ2*(AG2^0.82)</f>
        <v>398586.98136644112</v>
      </c>
      <c r="AL2">
        <f>AI2*AJ2*(AG2^0.82)</f>
        <v>654162.43006668228</v>
      </c>
      <c r="AM2">
        <v>0.2772</v>
      </c>
      <c r="AN2">
        <v>3.95E-2</v>
      </c>
      <c r="AO2">
        <f>AN2*((AQ2*((2/(AQ2+1))^((AQ2+1)/(AQ2-1))))^0.5)</f>
        <v>2.6067254189191747E-2</v>
      </c>
      <c r="AP2">
        <v>0.97499999999999998</v>
      </c>
      <c r="AQ2">
        <f>H2</f>
        <v>1.26</v>
      </c>
      <c r="AR2">
        <f>(AM2/AP2/AO2)*(((886.5-Y2)^1.25)/((Y2)^0.6506))</f>
        <v>128.68682079232838</v>
      </c>
      <c r="AS2">
        <f>0.2772*((Q2*100*I2)^0.5)*(AG2*(((866.5-Y2)^1.25)/((Y2)^1.1506)))</f>
        <v>588.06348122527527</v>
      </c>
      <c r="AT2">
        <f>182*AO2*AG2*((I2*Q2*100/Y2)^0.5)</f>
        <v>964.61286225594176</v>
      </c>
      <c r="AW2">
        <f>0.01*AR2*AG2/((Q2*100)^0.5)</f>
        <v>0.22540961456414776</v>
      </c>
      <c r="AX2" s="2">
        <v>0.2</v>
      </c>
      <c r="AY2">
        <f>AW2/2.54/2.54</f>
        <v>3.4938560134563174E-2</v>
      </c>
      <c r="AZ2">
        <f>AX2/2.54/2.54</f>
        <v>3.1000062000124E-2</v>
      </c>
      <c r="BA2" t="s">
        <v>90</v>
      </c>
      <c r="BB2" t="s">
        <v>90</v>
      </c>
    </row>
    <row r="3" spans="1:54" x14ac:dyDescent="0.25">
      <c r="A3" s="2" t="s">
        <v>27</v>
      </c>
      <c r="B3" s="6" t="s">
        <v>37</v>
      </c>
      <c r="C3" s="2" t="s">
        <v>29</v>
      </c>
      <c r="D3" s="2" t="s">
        <v>30</v>
      </c>
      <c r="E3" s="2"/>
      <c r="F3" s="2"/>
      <c r="G3" s="2">
        <v>1.01</v>
      </c>
      <c r="H3" s="2">
        <v>1.18</v>
      </c>
      <c r="I3" s="2">
        <v>16.54</v>
      </c>
      <c r="J3" s="2"/>
      <c r="K3" s="2"/>
      <c r="L3" s="2"/>
      <c r="M3" s="2"/>
      <c r="N3" s="2" t="s">
        <v>31</v>
      </c>
      <c r="O3" s="2"/>
      <c r="P3" s="2" t="s">
        <v>32</v>
      </c>
      <c r="Q3" s="2">
        <f t="shared" ref="Q3:Q19" si="0">(R3*1.21)+1</f>
        <v>67.55</v>
      </c>
      <c r="R3" s="2">
        <v>55</v>
      </c>
      <c r="S3" s="2">
        <v>21</v>
      </c>
      <c r="T3" s="2">
        <v>21</v>
      </c>
      <c r="U3" s="3">
        <v>40729</v>
      </c>
      <c r="V3" s="2" t="s">
        <v>33</v>
      </c>
      <c r="W3" s="2" t="s">
        <v>38</v>
      </c>
      <c r="X3" s="2"/>
      <c r="Y3" s="4">
        <v>673</v>
      </c>
      <c r="Z3" s="2" t="s">
        <v>35</v>
      </c>
      <c r="AA3" s="2">
        <v>0.45</v>
      </c>
      <c r="AB3" s="2" t="s">
        <v>36</v>
      </c>
      <c r="AC3" s="2">
        <v>4.45</v>
      </c>
      <c r="AE3">
        <v>3.1</v>
      </c>
      <c r="AF3">
        <f t="shared" ref="AF3:AF19" si="1">(1.089*AC3*AC3)+(3.14*AC3*AD3)</f>
        <v>21.564922500000002</v>
      </c>
      <c r="AG3">
        <f t="shared" ref="AG3:AG19" si="2">(1.089*AC3*AC3)+(3.14*AC3*AE3)</f>
        <v>64.881222500000007</v>
      </c>
      <c r="AH3">
        <v>43200</v>
      </c>
      <c r="AI3">
        <v>70900</v>
      </c>
      <c r="AJ3">
        <v>1</v>
      </c>
      <c r="AK3">
        <f>AH3*AJ3*(AG3^0.82)</f>
        <v>1322578.1597401563</v>
      </c>
      <c r="AL3">
        <f>AI3*AJ3*(AG3^0.82)</f>
        <v>2170620.1742031733</v>
      </c>
      <c r="AM3">
        <v>0.2772</v>
      </c>
      <c r="AN3">
        <v>3.95E-2</v>
      </c>
      <c r="AO3">
        <f>AN3*((AQ3*((2/(AQ3+1))^((AQ3+1)/(AQ3-1))))^0.5)</f>
        <v>2.5462430802069828E-2</v>
      </c>
      <c r="AP3">
        <v>0.97499999999999998</v>
      </c>
      <c r="AQ3">
        <f>H3</f>
        <v>1.18</v>
      </c>
      <c r="AR3">
        <f>(AM3/AP3/AO3)*(((886.5-Y3)^1.25)/((Y3)^0.6506))</f>
        <v>131.74359095832685</v>
      </c>
      <c r="AS3">
        <f t="shared" ref="AS3:AS17" si="3">0.2772*((Q3*100*I3)^0.5)*(AG3*(((866.5-Y3)^1.25)/((Y3)^1.1506)))</f>
        <v>2417.8522491422182</v>
      </c>
      <c r="AT3">
        <f>182*AO3*AG3*((I3*Q3*100/Y3)^0.5)</f>
        <v>3874.0317100467428</v>
      </c>
      <c r="AW3">
        <f>0.01*AR3*AG3/((Q3*100)^0.5)</f>
        <v>1.0400059992886979</v>
      </c>
      <c r="AX3" s="2">
        <v>0.45</v>
      </c>
      <c r="AY3">
        <f t="shared" ref="AY3:AY24" si="4">AW3/2.54/2.54</f>
        <v>0.16120125229225274</v>
      </c>
      <c r="AZ3">
        <f t="shared" ref="AZ3:AZ19" si="5">AX3/2.54/2.54</f>
        <v>6.9750139500279001E-2</v>
      </c>
      <c r="BA3" t="s">
        <v>91</v>
      </c>
      <c r="BB3" t="s">
        <v>90</v>
      </c>
    </row>
    <row r="4" spans="1:54" x14ac:dyDescent="0.25">
      <c r="A4" s="2" t="s">
        <v>27</v>
      </c>
      <c r="B4" s="6" t="s">
        <v>39</v>
      </c>
      <c r="C4" s="2" t="s">
        <v>29</v>
      </c>
      <c r="D4" s="2" t="s">
        <v>30</v>
      </c>
      <c r="E4" s="2"/>
      <c r="F4" s="2"/>
      <c r="G4" s="2">
        <v>1.01</v>
      </c>
      <c r="H4" s="2">
        <v>1.18</v>
      </c>
      <c r="I4" s="2">
        <v>16.54</v>
      </c>
      <c r="J4" s="2"/>
      <c r="K4" s="2"/>
      <c r="L4" s="2"/>
      <c r="M4" s="2"/>
      <c r="N4" s="2" t="s">
        <v>31</v>
      </c>
      <c r="O4" s="2"/>
      <c r="P4" s="2" t="s">
        <v>32</v>
      </c>
      <c r="Q4" s="2">
        <f t="shared" si="0"/>
        <v>67.55</v>
      </c>
      <c r="R4" s="2">
        <v>55</v>
      </c>
      <c r="S4" s="2">
        <v>21</v>
      </c>
      <c r="T4" s="2">
        <v>21</v>
      </c>
      <c r="U4" s="3">
        <v>40729</v>
      </c>
      <c r="V4" s="2" t="s">
        <v>33</v>
      </c>
      <c r="W4" s="2" t="s">
        <v>38</v>
      </c>
      <c r="X4" s="2"/>
      <c r="Y4" s="4">
        <v>673</v>
      </c>
      <c r="Z4" s="2" t="s">
        <v>35</v>
      </c>
      <c r="AA4" s="2">
        <v>0.45</v>
      </c>
      <c r="AB4" s="2" t="s">
        <v>36</v>
      </c>
      <c r="AC4" s="2">
        <v>4</v>
      </c>
      <c r="AE4">
        <v>2.9</v>
      </c>
      <c r="AF4">
        <f t="shared" si="1"/>
        <v>17.423999999999999</v>
      </c>
      <c r="AG4">
        <f t="shared" si="2"/>
        <v>53.847999999999999</v>
      </c>
      <c r="AH4">
        <v>43200</v>
      </c>
      <c r="AI4">
        <v>70900</v>
      </c>
      <c r="AJ4">
        <v>1</v>
      </c>
      <c r="AK4">
        <f t="shared" ref="AK4:AK17" si="6">AH4*AJ4*(AG4^0.82)</f>
        <v>1135122.678286908</v>
      </c>
      <c r="AL4">
        <f t="shared" ref="AL4:AL19" si="7">AI4*AJ4*(AG4^0.82)</f>
        <v>1862967.5437625411</v>
      </c>
      <c r="AM4">
        <v>0.2772</v>
      </c>
      <c r="AN4">
        <v>3.95E-2</v>
      </c>
      <c r="AO4" t="s">
        <v>97</v>
      </c>
      <c r="AP4">
        <v>0.97499999999999998</v>
      </c>
      <c r="AQ4">
        <f t="shared" ref="AQ4:AQ28" si="8">H4</f>
        <v>1.18</v>
      </c>
      <c r="AR4" t="e">
        <f t="shared" ref="AR4:AR7" si="9">(AM4/AP4/AO4)*(((886.5-Y4)^1.25)/((Y4)^0.6506))</f>
        <v>#VALUE!</v>
      </c>
      <c r="AS4">
        <f t="shared" si="3"/>
        <v>2006.6901161088658</v>
      </c>
      <c r="AT4" t="e">
        <f t="shared" ref="AT4:AT17" si="10">182*AO4*AG4*((I4*Q4*100/Y4)^0.5)</f>
        <v>#VALUE!</v>
      </c>
      <c r="AW4" t="e">
        <f t="shared" ref="AW4:AW11" si="11">0.01*AR4*AG4/((Q4*100)^0.5)</f>
        <v>#VALUE!</v>
      </c>
      <c r="AX4" s="2">
        <v>0.45</v>
      </c>
      <c r="AY4" t="e">
        <f t="shared" si="4"/>
        <v>#VALUE!</v>
      </c>
      <c r="AZ4">
        <f t="shared" si="5"/>
        <v>6.9750139500279001E-2</v>
      </c>
      <c r="BA4" t="s">
        <v>91</v>
      </c>
      <c r="BB4" t="s">
        <v>90</v>
      </c>
    </row>
    <row r="5" spans="1:54" x14ac:dyDescent="0.25">
      <c r="A5" s="2" t="s">
        <v>27</v>
      </c>
      <c r="B5" s="6" t="s">
        <v>40</v>
      </c>
      <c r="C5" s="2" t="s">
        <v>29</v>
      </c>
      <c r="D5" s="2" t="s">
        <v>30</v>
      </c>
      <c r="E5" s="2"/>
      <c r="F5" s="2"/>
      <c r="G5" s="2">
        <v>1.01</v>
      </c>
      <c r="H5" s="2">
        <v>1.18</v>
      </c>
      <c r="I5" s="2">
        <v>16.54</v>
      </c>
      <c r="J5" s="2"/>
      <c r="K5" s="2"/>
      <c r="L5" s="2"/>
      <c r="M5" s="2"/>
      <c r="N5" s="2" t="s">
        <v>31</v>
      </c>
      <c r="O5" s="2"/>
      <c r="P5" s="2" t="s">
        <v>32</v>
      </c>
      <c r="Q5" s="2">
        <f t="shared" si="0"/>
        <v>67.55</v>
      </c>
      <c r="R5" s="2">
        <v>55</v>
      </c>
      <c r="S5" s="2">
        <v>21</v>
      </c>
      <c r="T5" s="2">
        <v>21</v>
      </c>
      <c r="U5" s="3">
        <v>40729</v>
      </c>
      <c r="V5" s="2" t="s">
        <v>33</v>
      </c>
      <c r="W5" s="2" t="s">
        <v>38</v>
      </c>
      <c r="X5" s="2"/>
      <c r="Y5" s="4">
        <v>673</v>
      </c>
      <c r="Z5" s="2" t="s">
        <v>35</v>
      </c>
      <c r="AA5" s="2">
        <v>0.45</v>
      </c>
      <c r="AB5" s="2" t="s">
        <v>36</v>
      </c>
      <c r="AC5" s="2">
        <v>4</v>
      </c>
      <c r="AE5">
        <v>2.9</v>
      </c>
      <c r="AF5">
        <f t="shared" si="1"/>
        <v>17.423999999999999</v>
      </c>
      <c r="AG5">
        <f t="shared" si="2"/>
        <v>53.847999999999999</v>
      </c>
      <c r="AH5">
        <v>43200</v>
      </c>
      <c r="AI5">
        <v>70900</v>
      </c>
      <c r="AJ5">
        <v>1</v>
      </c>
      <c r="AK5">
        <f t="shared" si="6"/>
        <v>1135122.678286908</v>
      </c>
      <c r="AL5">
        <f t="shared" si="7"/>
        <v>1862967.5437625411</v>
      </c>
      <c r="AM5">
        <v>0.2772</v>
      </c>
      <c r="AN5">
        <v>3.95E-2</v>
      </c>
      <c r="AO5">
        <f t="shared" ref="AO5:AO20" si="12">AN5*((AQ5*((2/(AQ5+1))^((AQ5+1)/(AQ5-1))))^0.5)</f>
        <v>2.5462430802069828E-2</v>
      </c>
      <c r="AP5">
        <v>0.97499999999999998</v>
      </c>
      <c r="AQ5">
        <f t="shared" si="8"/>
        <v>1.18</v>
      </c>
      <c r="AR5">
        <f t="shared" si="9"/>
        <v>131.74359095832685</v>
      </c>
      <c r="AS5">
        <f t="shared" si="3"/>
        <v>2006.6901161088658</v>
      </c>
      <c r="AT5">
        <f t="shared" si="10"/>
        <v>3215.2424304674128</v>
      </c>
      <c r="AW5">
        <f t="shared" si="11"/>
        <v>0.86315024427441689</v>
      </c>
      <c r="AX5" s="2">
        <v>0.45</v>
      </c>
      <c r="AY5">
        <f t="shared" si="4"/>
        <v>0.13378855543964549</v>
      </c>
      <c r="AZ5">
        <f t="shared" si="5"/>
        <v>6.9750139500279001E-2</v>
      </c>
      <c r="BA5" t="s">
        <v>91</v>
      </c>
      <c r="BB5" t="s">
        <v>90</v>
      </c>
    </row>
    <row r="6" spans="1:54" x14ac:dyDescent="0.25">
      <c r="A6" s="2" t="s">
        <v>27</v>
      </c>
      <c r="B6" s="6" t="s">
        <v>41</v>
      </c>
      <c r="C6" s="2" t="s">
        <v>42</v>
      </c>
      <c r="D6" s="2" t="s">
        <v>30</v>
      </c>
      <c r="E6" s="2"/>
      <c r="F6" s="2"/>
      <c r="G6" s="2">
        <v>0.78</v>
      </c>
      <c r="H6" s="2">
        <v>1.0900000000000001</v>
      </c>
      <c r="I6" s="2">
        <v>18.02</v>
      </c>
      <c r="J6" s="2"/>
      <c r="K6" s="2">
        <v>31.38</v>
      </c>
      <c r="L6" s="2" t="s">
        <v>43</v>
      </c>
      <c r="M6" s="2">
        <v>1</v>
      </c>
      <c r="N6" s="2">
        <v>450</v>
      </c>
      <c r="O6" s="2" t="s">
        <v>44</v>
      </c>
      <c r="P6" s="2" t="s">
        <v>45</v>
      </c>
      <c r="Q6" s="2">
        <f t="shared" si="0"/>
        <v>63.92</v>
      </c>
      <c r="R6" s="2">
        <v>52</v>
      </c>
      <c r="S6" s="2">
        <v>21</v>
      </c>
      <c r="T6" s="2">
        <v>21</v>
      </c>
      <c r="U6" s="3">
        <v>40729</v>
      </c>
      <c r="V6" s="2">
        <v>0</v>
      </c>
      <c r="W6" s="2" t="s">
        <v>46</v>
      </c>
      <c r="X6" s="2"/>
      <c r="Y6" s="2">
        <v>290</v>
      </c>
      <c r="Z6" s="2" t="s">
        <v>35</v>
      </c>
      <c r="AA6" s="2">
        <v>0.13746</v>
      </c>
      <c r="AB6" s="2" t="s">
        <v>36</v>
      </c>
      <c r="AC6" s="2">
        <v>0.7</v>
      </c>
      <c r="AE6">
        <v>3.2749999999999999</v>
      </c>
      <c r="AF6">
        <f t="shared" si="1"/>
        <v>0.53360999999999992</v>
      </c>
      <c r="AG6">
        <f t="shared" si="2"/>
        <v>7.7320599999999988</v>
      </c>
      <c r="AH6">
        <v>43200</v>
      </c>
      <c r="AI6">
        <v>70900</v>
      </c>
      <c r="AJ6">
        <v>1</v>
      </c>
      <c r="AK6">
        <f t="shared" si="6"/>
        <v>231145.70255947721</v>
      </c>
      <c r="AL6">
        <f t="shared" si="7"/>
        <v>379357.18313580868</v>
      </c>
      <c r="AM6">
        <v>0.2772</v>
      </c>
      <c r="AN6">
        <v>3.95E-2</v>
      </c>
      <c r="AO6">
        <f t="shared" si="12"/>
        <v>2.473711067834438E-2</v>
      </c>
      <c r="AP6">
        <v>0.97499999999999998</v>
      </c>
      <c r="AQ6">
        <f t="shared" si="8"/>
        <v>1.0900000000000001</v>
      </c>
      <c r="AR6">
        <f t="shared" si="9"/>
        <v>847.06465515569471</v>
      </c>
      <c r="AS6">
        <f t="shared" si="3"/>
        <v>3016.8118202444066</v>
      </c>
      <c r="AT6">
        <f t="shared" si="10"/>
        <v>693.76494722669179</v>
      </c>
      <c r="AU6" s="5">
        <f>AL6*3.6/2880</f>
        <v>474.19647891976086</v>
      </c>
      <c r="AW6">
        <f>0.01*(((Y6+273)*(G6/I6))^0.5)*(AU6/AO6/Q6/100)</f>
        <v>0.14804600476506541</v>
      </c>
      <c r="AX6" s="2">
        <v>0.13746</v>
      </c>
      <c r="AY6">
        <f t="shared" si="4"/>
        <v>2.2947176632938403E-2</v>
      </c>
      <c r="AZ6">
        <f t="shared" si="5"/>
        <v>2.1306342612685224E-2</v>
      </c>
      <c r="BA6" t="s">
        <v>91</v>
      </c>
      <c r="BB6" t="s">
        <v>90</v>
      </c>
    </row>
    <row r="7" spans="1:54" x14ac:dyDescent="0.25">
      <c r="A7" s="2" t="s">
        <v>27</v>
      </c>
      <c r="B7" s="2" t="s">
        <v>47</v>
      </c>
      <c r="C7" s="2" t="s">
        <v>29</v>
      </c>
      <c r="D7" s="2" t="s">
        <v>30</v>
      </c>
      <c r="E7" s="2"/>
      <c r="F7" s="2"/>
      <c r="G7" s="2"/>
      <c r="H7" s="2">
        <v>1.37</v>
      </c>
      <c r="I7" s="2">
        <v>9.81</v>
      </c>
      <c r="J7" s="2"/>
      <c r="K7" s="2"/>
      <c r="L7" s="2"/>
      <c r="M7" s="2"/>
      <c r="N7" s="2" t="s">
        <v>31</v>
      </c>
      <c r="O7" s="2"/>
      <c r="P7" s="2" t="s">
        <v>32</v>
      </c>
      <c r="Q7" s="2">
        <f t="shared" si="0"/>
        <v>120.78999999999999</v>
      </c>
      <c r="R7" s="2">
        <v>99</v>
      </c>
      <c r="S7" s="2">
        <v>21</v>
      </c>
      <c r="T7" s="2">
        <v>21</v>
      </c>
      <c r="U7" s="3">
        <v>40729</v>
      </c>
      <c r="V7" s="2" t="s">
        <v>33</v>
      </c>
      <c r="W7" s="2" t="s">
        <v>48</v>
      </c>
      <c r="X7" s="2"/>
      <c r="Y7" s="2">
        <v>393</v>
      </c>
      <c r="Z7" s="2" t="s">
        <v>35</v>
      </c>
      <c r="AA7" s="2">
        <v>1.113</v>
      </c>
      <c r="AB7" s="2" t="s">
        <v>36</v>
      </c>
      <c r="AC7" s="2">
        <v>4.7</v>
      </c>
      <c r="AE7">
        <v>9</v>
      </c>
      <c r="AF7">
        <f t="shared" si="1"/>
        <v>24.056010000000001</v>
      </c>
      <c r="AG7">
        <f t="shared" si="2"/>
        <v>156.87801000000002</v>
      </c>
      <c r="AH7">
        <v>43200</v>
      </c>
      <c r="AI7">
        <v>70900</v>
      </c>
      <c r="AJ7">
        <v>1</v>
      </c>
      <c r="AK7">
        <f t="shared" si="6"/>
        <v>2728001.7562546339</v>
      </c>
      <c r="AL7">
        <f t="shared" si="7"/>
        <v>4477206.5860753134</v>
      </c>
      <c r="AM7">
        <v>0.2772</v>
      </c>
      <c r="AN7">
        <v>3.95E-2</v>
      </c>
      <c r="AO7">
        <f t="shared" si="12"/>
        <v>2.6844753430296402E-2</v>
      </c>
      <c r="AP7">
        <v>0.97499999999999998</v>
      </c>
      <c r="AQ7">
        <f t="shared" si="8"/>
        <v>1.37</v>
      </c>
      <c r="AR7">
        <f t="shared" si="9"/>
        <v>505.38965030390051</v>
      </c>
      <c r="AS7">
        <f t="shared" si="3"/>
        <v>34217.415436970907</v>
      </c>
      <c r="AT7">
        <f t="shared" si="10"/>
        <v>13309.035947796863</v>
      </c>
      <c r="AU7">
        <f t="shared" ref="AU7:AU16" si="13">AL7*3.6/2880</f>
        <v>5596.5082325941421</v>
      </c>
      <c r="AW7">
        <f t="shared" si="11"/>
        <v>7.2139466288465268</v>
      </c>
      <c r="AX7" s="2">
        <v>1.113</v>
      </c>
      <c r="AY7">
        <f t="shared" si="4"/>
        <v>1.1181639637991392</v>
      </c>
      <c r="AZ7">
        <f t="shared" si="5"/>
        <v>0.17251534503069005</v>
      </c>
      <c r="BA7" t="s">
        <v>92</v>
      </c>
      <c r="BB7" t="s">
        <v>91</v>
      </c>
    </row>
    <row r="8" spans="1:54" x14ac:dyDescent="0.25">
      <c r="A8" s="2" t="s">
        <v>27</v>
      </c>
      <c r="B8" s="6" t="s">
        <v>49</v>
      </c>
      <c r="C8" s="2" t="s">
        <v>29</v>
      </c>
      <c r="D8" s="2" t="s">
        <v>30</v>
      </c>
      <c r="E8" s="2"/>
      <c r="F8" s="2"/>
      <c r="G8" s="2"/>
      <c r="H8" s="2">
        <v>1.37</v>
      </c>
      <c r="I8" s="2">
        <v>9.3699999999999992</v>
      </c>
      <c r="J8" s="2"/>
      <c r="K8" s="2"/>
      <c r="L8" s="2"/>
      <c r="M8" s="2"/>
      <c r="N8" s="2" t="s">
        <v>31</v>
      </c>
      <c r="O8" s="2"/>
      <c r="P8" s="2" t="s">
        <v>32</v>
      </c>
      <c r="Q8" s="2">
        <f t="shared" si="0"/>
        <v>120.78999999999999</v>
      </c>
      <c r="R8" s="2">
        <v>99</v>
      </c>
      <c r="S8" s="2">
        <v>21</v>
      </c>
      <c r="T8" s="2">
        <v>21</v>
      </c>
      <c r="U8" s="3">
        <v>40729</v>
      </c>
      <c r="V8" s="2" t="s">
        <v>33</v>
      </c>
      <c r="W8" s="2" t="s">
        <v>48</v>
      </c>
      <c r="X8" s="2"/>
      <c r="Y8" s="2">
        <v>478</v>
      </c>
      <c r="Z8" s="2" t="s">
        <v>35</v>
      </c>
      <c r="AA8" s="2">
        <v>6.34</v>
      </c>
      <c r="AB8" s="2" t="s">
        <v>36</v>
      </c>
      <c r="AC8" s="2">
        <v>4.9000000000000004</v>
      </c>
      <c r="AD8">
        <v>7.4999999999999997E-2</v>
      </c>
      <c r="AE8">
        <v>4.8</v>
      </c>
      <c r="AF8">
        <f t="shared" si="1"/>
        <v>27.300840000000001</v>
      </c>
      <c r="AG8">
        <f t="shared" si="2"/>
        <v>99.999690000000001</v>
      </c>
      <c r="AH8">
        <v>43200</v>
      </c>
      <c r="AI8">
        <v>70900</v>
      </c>
      <c r="AJ8">
        <v>1</v>
      </c>
      <c r="AK8">
        <f t="shared" si="6"/>
        <v>1885743.6017037577</v>
      </c>
      <c r="AL8">
        <f t="shared" si="7"/>
        <v>3094889.3833517688</v>
      </c>
      <c r="AM8">
        <v>0.2772</v>
      </c>
      <c r="AN8">
        <v>3.95E-2</v>
      </c>
      <c r="AO8">
        <f t="shared" si="12"/>
        <v>2.6844753430296402E-2</v>
      </c>
      <c r="AP8">
        <v>0.97499999999999998</v>
      </c>
      <c r="AQ8">
        <f t="shared" si="8"/>
        <v>1.37</v>
      </c>
      <c r="AR8">
        <f>(AM8/AP8/AO8)*(((886.5-Y8)^1.25)/((Y8)^0.6506))</f>
        <v>351.30430958219404</v>
      </c>
      <c r="AS8">
        <f t="shared" si="3"/>
        <v>13288.201552670516</v>
      </c>
      <c r="AT8">
        <f t="shared" si="10"/>
        <v>7517.9736421535763</v>
      </c>
      <c r="AU8">
        <f t="shared" si="13"/>
        <v>3868.6117291897108</v>
      </c>
      <c r="AW8">
        <f t="shared" si="11"/>
        <v>3.1964406165861958</v>
      </c>
      <c r="AX8" s="2">
        <v>6.34</v>
      </c>
      <c r="AY8">
        <f t="shared" si="4"/>
        <v>0.49544928646943326</v>
      </c>
      <c r="AZ8">
        <f t="shared" si="5"/>
        <v>0.98270196540393084</v>
      </c>
      <c r="BA8" t="s">
        <v>29</v>
      </c>
      <c r="BB8" t="s">
        <v>92</v>
      </c>
    </row>
    <row r="9" spans="1:54" x14ac:dyDescent="0.25">
      <c r="A9" s="2" t="s">
        <v>27</v>
      </c>
      <c r="B9" s="2" t="s">
        <v>50</v>
      </c>
      <c r="C9" s="2" t="s">
        <v>42</v>
      </c>
      <c r="D9" s="2" t="s">
        <v>30</v>
      </c>
      <c r="E9" s="2"/>
      <c r="F9" s="2"/>
      <c r="G9" s="2">
        <v>0.92</v>
      </c>
      <c r="H9" s="2">
        <v>1.19</v>
      </c>
      <c r="I9" s="2">
        <v>18.02</v>
      </c>
      <c r="J9" s="2"/>
      <c r="K9" s="2">
        <v>6.38</v>
      </c>
      <c r="L9" s="2" t="s">
        <v>43</v>
      </c>
      <c r="M9" s="2">
        <v>1</v>
      </c>
      <c r="N9" s="2">
        <v>600</v>
      </c>
      <c r="O9" s="2" t="s">
        <v>44</v>
      </c>
      <c r="P9" s="2" t="s">
        <v>45</v>
      </c>
      <c r="Q9" s="2">
        <f t="shared" si="0"/>
        <v>12.494999999999999</v>
      </c>
      <c r="R9" s="2">
        <v>9.5</v>
      </c>
      <c r="S9" s="2">
        <v>21</v>
      </c>
      <c r="T9" s="2">
        <v>21</v>
      </c>
      <c r="U9" s="3">
        <v>40729</v>
      </c>
      <c r="V9" s="2">
        <v>0</v>
      </c>
      <c r="W9" s="2" t="s">
        <v>46</v>
      </c>
      <c r="X9" s="2"/>
      <c r="Y9" s="2">
        <v>190</v>
      </c>
      <c r="Z9" s="2" t="s">
        <v>35</v>
      </c>
      <c r="AA9" s="2">
        <v>0.93684000000000001</v>
      </c>
      <c r="AB9" s="2" t="s">
        <v>36</v>
      </c>
      <c r="AC9" s="2"/>
      <c r="AF9">
        <f t="shared" si="1"/>
        <v>0</v>
      </c>
      <c r="AG9">
        <f t="shared" si="2"/>
        <v>0</v>
      </c>
      <c r="AH9">
        <v>43200</v>
      </c>
      <c r="AI9">
        <v>70900</v>
      </c>
      <c r="AJ9">
        <v>1</v>
      </c>
      <c r="AK9">
        <f t="shared" si="6"/>
        <v>0</v>
      </c>
      <c r="AL9">
        <f t="shared" si="7"/>
        <v>0</v>
      </c>
      <c r="AM9">
        <v>0.2772</v>
      </c>
      <c r="AN9">
        <v>3.95E-2</v>
      </c>
      <c r="AO9">
        <f t="shared" si="12"/>
        <v>2.5539993607643693E-2</v>
      </c>
      <c r="AP9">
        <v>0.97499999999999998</v>
      </c>
      <c r="AQ9">
        <f t="shared" si="8"/>
        <v>1.19</v>
      </c>
      <c r="AR9">
        <f t="shared" ref="AR9:AR19" si="14">(AM9/AP9/AO9)*(((886.5-Y9)^1.25)/((Y9)^0.6506))</f>
        <v>1311.1794506823094</v>
      </c>
      <c r="AS9">
        <f t="shared" si="3"/>
        <v>0</v>
      </c>
      <c r="AT9">
        <f t="shared" si="10"/>
        <v>0</v>
      </c>
      <c r="AU9">
        <f t="shared" si="13"/>
        <v>0</v>
      </c>
      <c r="AW9">
        <f t="shared" si="11"/>
        <v>0</v>
      </c>
      <c r="AX9" s="2">
        <v>0.93684000000000001</v>
      </c>
      <c r="AY9">
        <f t="shared" si="4"/>
        <v>0</v>
      </c>
      <c r="AZ9">
        <f t="shared" si="5"/>
        <v>0.14521049042098086</v>
      </c>
      <c r="BB9" t="s">
        <v>91</v>
      </c>
    </row>
    <row r="10" spans="1:54" x14ac:dyDescent="0.25">
      <c r="A10" s="2" t="s">
        <v>27</v>
      </c>
      <c r="B10" s="2" t="s">
        <v>51</v>
      </c>
      <c r="C10" s="2" t="s">
        <v>29</v>
      </c>
      <c r="D10" s="2" t="s">
        <v>30</v>
      </c>
      <c r="E10" s="2"/>
      <c r="F10" s="2"/>
      <c r="G10" s="2">
        <v>0.95</v>
      </c>
      <c r="H10" s="2">
        <v>1.18</v>
      </c>
      <c r="I10" s="2">
        <v>29.08</v>
      </c>
      <c r="J10" s="2"/>
      <c r="K10" s="2"/>
      <c r="L10" s="2"/>
      <c r="M10" s="2"/>
      <c r="N10" s="2">
        <v>4000</v>
      </c>
      <c r="O10" s="2" t="s">
        <v>52</v>
      </c>
      <c r="P10" s="2" t="s">
        <v>45</v>
      </c>
      <c r="Q10" s="2">
        <f t="shared" si="0"/>
        <v>5.2349999999999994</v>
      </c>
      <c r="R10" s="2">
        <v>3.5</v>
      </c>
      <c r="S10" s="2">
        <v>21</v>
      </c>
      <c r="T10" s="2">
        <v>21</v>
      </c>
      <c r="U10" s="3">
        <v>40729</v>
      </c>
      <c r="V10" s="2" t="s">
        <v>33</v>
      </c>
      <c r="W10" s="2" t="s">
        <v>53</v>
      </c>
      <c r="X10" s="2"/>
      <c r="Y10" s="2">
        <v>121</v>
      </c>
      <c r="Z10" s="2" t="s">
        <v>35</v>
      </c>
      <c r="AA10" s="2">
        <v>15.871</v>
      </c>
      <c r="AB10" s="2" t="s">
        <v>36</v>
      </c>
      <c r="AC10" s="2"/>
      <c r="AF10">
        <f t="shared" si="1"/>
        <v>0</v>
      </c>
      <c r="AG10">
        <f t="shared" si="2"/>
        <v>0</v>
      </c>
      <c r="AH10">
        <v>43200</v>
      </c>
      <c r="AI10">
        <v>70900</v>
      </c>
      <c r="AJ10">
        <v>1</v>
      </c>
      <c r="AK10">
        <f t="shared" si="6"/>
        <v>0</v>
      </c>
      <c r="AL10">
        <f t="shared" si="7"/>
        <v>0</v>
      </c>
      <c r="AM10">
        <v>0.2772</v>
      </c>
      <c r="AN10">
        <v>3.95E-2</v>
      </c>
      <c r="AO10">
        <f t="shared" si="12"/>
        <v>2.5462430802069828E-2</v>
      </c>
      <c r="AP10">
        <v>0.97499999999999998</v>
      </c>
      <c r="AQ10">
        <f t="shared" si="8"/>
        <v>1.18</v>
      </c>
      <c r="AR10">
        <f t="shared" si="14"/>
        <v>1984.9980312329185</v>
      </c>
      <c r="AS10">
        <f t="shared" si="3"/>
        <v>0</v>
      </c>
      <c r="AT10">
        <f t="shared" si="10"/>
        <v>0</v>
      </c>
      <c r="AU10">
        <f t="shared" si="13"/>
        <v>0</v>
      </c>
      <c r="AW10">
        <f t="shared" si="11"/>
        <v>0</v>
      </c>
      <c r="AX10" s="2">
        <v>15.871</v>
      </c>
      <c r="AY10">
        <f t="shared" si="4"/>
        <v>0</v>
      </c>
      <c r="AZ10">
        <f t="shared" si="5"/>
        <v>2.4600099200198402</v>
      </c>
      <c r="BB10" t="s">
        <v>93</v>
      </c>
    </row>
    <row r="11" spans="1:54" x14ac:dyDescent="0.25">
      <c r="A11" s="2" t="s">
        <v>27</v>
      </c>
      <c r="B11" s="2" t="s">
        <v>54</v>
      </c>
      <c r="C11" s="2" t="s">
        <v>29</v>
      </c>
      <c r="D11" s="2" t="s">
        <v>30</v>
      </c>
      <c r="E11" s="2"/>
      <c r="F11" s="2"/>
      <c r="G11" s="2">
        <v>0.95</v>
      </c>
      <c r="H11" s="2">
        <v>1.18</v>
      </c>
      <c r="I11" s="2">
        <v>29.08</v>
      </c>
      <c r="J11" s="2"/>
      <c r="K11" s="2"/>
      <c r="L11" s="2"/>
      <c r="M11" s="2"/>
      <c r="N11" s="2">
        <v>4000</v>
      </c>
      <c r="O11" s="2" t="s">
        <v>52</v>
      </c>
      <c r="P11" s="2" t="s">
        <v>45</v>
      </c>
      <c r="Q11" s="2">
        <f t="shared" si="0"/>
        <v>5.2349999999999994</v>
      </c>
      <c r="R11" s="2">
        <v>3.5</v>
      </c>
      <c r="S11" s="2">
        <v>21</v>
      </c>
      <c r="T11" s="2">
        <v>21</v>
      </c>
      <c r="U11" s="3">
        <v>40729</v>
      </c>
      <c r="V11" s="2" t="s">
        <v>33</v>
      </c>
      <c r="W11" s="2" t="s">
        <v>53</v>
      </c>
      <c r="X11" s="2"/>
      <c r="Y11" s="2">
        <v>121</v>
      </c>
      <c r="Z11" s="2" t="s">
        <v>35</v>
      </c>
      <c r="AA11" s="2">
        <v>15.871</v>
      </c>
      <c r="AB11" s="2" t="s">
        <v>36</v>
      </c>
      <c r="AC11" s="2"/>
      <c r="AF11">
        <f t="shared" si="1"/>
        <v>0</v>
      </c>
      <c r="AG11">
        <f t="shared" si="2"/>
        <v>0</v>
      </c>
      <c r="AH11">
        <v>43200</v>
      </c>
      <c r="AI11">
        <v>70900</v>
      </c>
      <c r="AJ11">
        <v>1</v>
      </c>
      <c r="AK11">
        <f t="shared" si="6"/>
        <v>0</v>
      </c>
      <c r="AL11">
        <f t="shared" si="7"/>
        <v>0</v>
      </c>
      <c r="AM11">
        <v>0.2772</v>
      </c>
      <c r="AN11">
        <v>3.95E-2</v>
      </c>
      <c r="AO11">
        <f t="shared" si="12"/>
        <v>2.5462430802069828E-2</v>
      </c>
      <c r="AP11">
        <v>0.97499999999999998</v>
      </c>
      <c r="AQ11">
        <f t="shared" si="8"/>
        <v>1.18</v>
      </c>
      <c r="AR11">
        <f t="shared" si="14"/>
        <v>1984.9980312329185</v>
      </c>
      <c r="AS11">
        <f t="shared" si="3"/>
        <v>0</v>
      </c>
      <c r="AT11">
        <f t="shared" si="10"/>
        <v>0</v>
      </c>
      <c r="AU11">
        <f t="shared" si="13"/>
        <v>0</v>
      </c>
      <c r="AW11">
        <f t="shared" si="11"/>
        <v>0</v>
      </c>
      <c r="AX11" s="2">
        <v>15.871</v>
      </c>
      <c r="AY11">
        <f t="shared" si="4"/>
        <v>0</v>
      </c>
      <c r="AZ11">
        <f t="shared" si="5"/>
        <v>2.4600099200198402</v>
      </c>
      <c r="BB11" t="s">
        <v>93</v>
      </c>
    </row>
    <row r="12" spans="1:54" x14ac:dyDescent="0.25">
      <c r="A12" s="2" t="s">
        <v>27</v>
      </c>
      <c r="B12" s="6" t="s">
        <v>55</v>
      </c>
      <c r="C12" s="2" t="s">
        <v>29</v>
      </c>
      <c r="D12" s="2" t="s">
        <v>30</v>
      </c>
      <c r="E12" s="2"/>
      <c r="F12" s="2"/>
      <c r="G12" s="2">
        <v>0.8</v>
      </c>
      <c r="H12" s="2">
        <v>1.1000000000000001</v>
      </c>
      <c r="I12" s="2">
        <v>32</v>
      </c>
      <c r="J12" s="2"/>
      <c r="K12" s="2"/>
      <c r="L12" s="2"/>
      <c r="M12" s="2"/>
      <c r="N12" s="2">
        <v>4120</v>
      </c>
      <c r="O12" s="2" t="s">
        <v>52</v>
      </c>
      <c r="P12" s="2" t="s">
        <v>45</v>
      </c>
      <c r="Q12" s="2">
        <f t="shared" si="0"/>
        <v>23.99</v>
      </c>
      <c r="R12" s="2">
        <v>19</v>
      </c>
      <c r="S12" s="2">
        <v>21</v>
      </c>
      <c r="T12" s="2">
        <v>21</v>
      </c>
      <c r="U12" s="3">
        <v>40729</v>
      </c>
      <c r="V12" s="2" t="s">
        <v>33</v>
      </c>
      <c r="W12" s="2" t="s">
        <v>56</v>
      </c>
      <c r="X12" s="2"/>
      <c r="Y12" s="2">
        <v>175</v>
      </c>
      <c r="Z12" s="2" t="s">
        <v>35</v>
      </c>
      <c r="AA12" s="2">
        <v>3.3767999999999998</v>
      </c>
      <c r="AB12" s="2" t="s">
        <v>36</v>
      </c>
      <c r="AC12" s="2">
        <v>3.9</v>
      </c>
      <c r="AE12">
        <v>4.5549999999999997</v>
      </c>
      <c r="AF12">
        <f t="shared" si="1"/>
        <v>16.563689999999998</v>
      </c>
      <c r="AG12">
        <f t="shared" si="2"/>
        <v>72.344219999999993</v>
      </c>
      <c r="AH12">
        <v>43200</v>
      </c>
      <c r="AI12">
        <v>70900</v>
      </c>
      <c r="AJ12">
        <v>1</v>
      </c>
      <c r="AK12">
        <f t="shared" si="6"/>
        <v>1446088.5732613106</v>
      </c>
      <c r="AL12">
        <f t="shared" si="7"/>
        <v>2373325.9223200674</v>
      </c>
      <c r="AM12">
        <v>0.2772</v>
      </c>
      <c r="AN12">
        <v>3.95E-2</v>
      </c>
      <c r="AO12">
        <f t="shared" si="12"/>
        <v>2.4820229790921588E-2</v>
      </c>
      <c r="AP12">
        <v>0.97499999999999998</v>
      </c>
      <c r="AQ12">
        <f t="shared" si="8"/>
        <v>1.1000000000000001</v>
      </c>
      <c r="AR12">
        <f t="shared" si="14"/>
        <v>1461.7762057460411</v>
      </c>
      <c r="AS12">
        <f t="shared" si="3"/>
        <v>51723.491011549428</v>
      </c>
      <c r="AT12">
        <f t="shared" si="10"/>
        <v>6844.6636772713164</v>
      </c>
      <c r="AU12" s="5">
        <f>AL12*3.6/832</f>
        <v>10269.198702346446</v>
      </c>
      <c r="AX12" s="2">
        <v>3.3767999999999998</v>
      </c>
      <c r="AY12">
        <f t="shared" si="4"/>
        <v>0</v>
      </c>
      <c r="AZ12">
        <f>AX12/2.54/2.54</f>
        <v>0.52340504681009359</v>
      </c>
      <c r="BA12" t="s">
        <v>95</v>
      </c>
      <c r="BB12" t="s">
        <v>94</v>
      </c>
    </row>
    <row r="13" spans="1:54" x14ac:dyDescent="0.25">
      <c r="A13" s="2" t="s">
        <v>27</v>
      </c>
      <c r="B13" s="6" t="s">
        <v>57</v>
      </c>
      <c r="C13" s="2" t="s">
        <v>29</v>
      </c>
      <c r="D13" s="2" t="s">
        <v>30</v>
      </c>
      <c r="E13" s="2"/>
      <c r="F13" s="2"/>
      <c r="G13" s="2">
        <v>0.8</v>
      </c>
      <c r="H13" s="2">
        <v>1.1000000000000001</v>
      </c>
      <c r="I13" s="2">
        <v>32</v>
      </c>
      <c r="J13" s="2"/>
      <c r="K13" s="2"/>
      <c r="L13" s="2"/>
      <c r="M13" s="2"/>
      <c r="N13" s="2">
        <v>4120</v>
      </c>
      <c r="O13" s="2" t="s">
        <v>52</v>
      </c>
      <c r="P13" s="2" t="s">
        <v>45</v>
      </c>
      <c r="Q13" s="2">
        <f t="shared" si="0"/>
        <v>23.99</v>
      </c>
      <c r="R13" s="2">
        <v>19</v>
      </c>
      <c r="S13" s="2">
        <v>21</v>
      </c>
      <c r="T13" s="2">
        <v>21</v>
      </c>
      <c r="U13" s="3">
        <v>40729</v>
      </c>
      <c r="V13" s="2" t="s">
        <v>33</v>
      </c>
      <c r="W13" s="2" t="s">
        <v>56</v>
      </c>
      <c r="X13" s="2"/>
      <c r="Y13" s="2">
        <v>175</v>
      </c>
      <c r="Z13" s="2" t="s">
        <v>35</v>
      </c>
      <c r="AA13" s="2">
        <v>3.3767999999999998</v>
      </c>
      <c r="AB13" s="2" t="s">
        <v>36</v>
      </c>
      <c r="AC13" s="2">
        <v>3.9</v>
      </c>
      <c r="AE13">
        <v>4.5549999999999997</v>
      </c>
      <c r="AF13">
        <f t="shared" si="1"/>
        <v>16.563689999999998</v>
      </c>
      <c r="AG13">
        <f t="shared" si="2"/>
        <v>72.344219999999993</v>
      </c>
      <c r="AH13">
        <v>43200</v>
      </c>
      <c r="AI13">
        <v>70900</v>
      </c>
      <c r="AJ13">
        <v>1</v>
      </c>
      <c r="AK13">
        <f t="shared" si="6"/>
        <v>1446088.5732613106</v>
      </c>
      <c r="AL13">
        <f t="shared" si="7"/>
        <v>2373325.9223200674</v>
      </c>
      <c r="AM13">
        <v>0.2772</v>
      </c>
      <c r="AN13">
        <v>3.95E-2</v>
      </c>
      <c r="AO13">
        <f t="shared" si="12"/>
        <v>2.4820229790921588E-2</v>
      </c>
      <c r="AP13">
        <v>0.97499999999999998</v>
      </c>
      <c r="AQ13">
        <f t="shared" si="8"/>
        <v>1.1000000000000001</v>
      </c>
      <c r="AR13">
        <f t="shared" si="14"/>
        <v>1461.7762057460411</v>
      </c>
      <c r="AS13">
        <f t="shared" si="3"/>
        <v>51723.491011549428</v>
      </c>
      <c r="AT13">
        <f t="shared" si="10"/>
        <v>6844.6636772713164</v>
      </c>
      <c r="AU13" s="5">
        <f>AL13*3.6/832</f>
        <v>10269.198702346446</v>
      </c>
      <c r="AW13">
        <f>0.01*(((Y13+273)*(G13/I13))^0.5)*(AU13/AO13/Q13/100)</f>
        <v>5.7717767266261752</v>
      </c>
      <c r="AX13" s="2">
        <v>3.3767999999999998</v>
      </c>
      <c r="AY13">
        <f t="shared" si="4"/>
        <v>0.89462718188142087</v>
      </c>
      <c r="AZ13">
        <f t="shared" si="5"/>
        <v>0.52340504681009359</v>
      </c>
      <c r="BA13" t="s">
        <v>95</v>
      </c>
      <c r="BB13" t="s">
        <v>94</v>
      </c>
    </row>
    <row r="14" spans="1:54" x14ac:dyDescent="0.25">
      <c r="A14" s="2" t="s">
        <v>27</v>
      </c>
      <c r="B14" s="2" t="s">
        <v>58</v>
      </c>
      <c r="C14" s="2" t="s">
        <v>29</v>
      </c>
      <c r="D14" s="2" t="s">
        <v>59</v>
      </c>
      <c r="E14" s="2"/>
      <c r="F14" s="2"/>
      <c r="G14" s="2">
        <v>0.98</v>
      </c>
      <c r="H14" s="2">
        <v>1.2</v>
      </c>
      <c r="I14" s="2">
        <v>32</v>
      </c>
      <c r="J14" s="2"/>
      <c r="K14" s="2"/>
      <c r="L14" s="2"/>
      <c r="M14" s="2"/>
      <c r="N14" s="2">
        <v>12000</v>
      </c>
      <c r="O14" s="2" t="s">
        <v>52</v>
      </c>
      <c r="P14" s="2" t="s">
        <v>45</v>
      </c>
      <c r="Q14" s="2">
        <f t="shared" si="0"/>
        <v>1</v>
      </c>
      <c r="R14" s="2"/>
      <c r="S14" s="2"/>
      <c r="T14" s="2"/>
      <c r="U14" s="2"/>
      <c r="V14" s="2"/>
      <c r="W14" s="2"/>
      <c r="X14" s="2"/>
      <c r="Y14" s="2"/>
      <c r="Z14" s="2" t="s">
        <v>35</v>
      </c>
      <c r="AA14" s="2"/>
      <c r="AB14" s="2"/>
      <c r="AC14" s="2"/>
      <c r="AF14">
        <f t="shared" si="1"/>
        <v>0</v>
      </c>
      <c r="AG14">
        <f t="shared" si="2"/>
        <v>0</v>
      </c>
      <c r="AH14">
        <v>43200</v>
      </c>
      <c r="AI14">
        <v>70900</v>
      </c>
      <c r="AJ14">
        <v>1</v>
      </c>
      <c r="AK14">
        <f t="shared" si="6"/>
        <v>0</v>
      </c>
      <c r="AL14">
        <f t="shared" si="7"/>
        <v>0</v>
      </c>
      <c r="AM14">
        <v>0.2772</v>
      </c>
      <c r="AN14">
        <v>3.95E-2</v>
      </c>
      <c r="AO14">
        <f t="shared" si="12"/>
        <v>2.5616981242898441E-2</v>
      </c>
      <c r="AP14">
        <v>0.97499999999999998</v>
      </c>
      <c r="AQ14">
        <f t="shared" si="8"/>
        <v>1.2</v>
      </c>
      <c r="AR14" t="e">
        <f t="shared" si="14"/>
        <v>#DIV/0!</v>
      </c>
      <c r="AS14" t="e">
        <f t="shared" si="3"/>
        <v>#DIV/0!</v>
      </c>
      <c r="AT14" t="e">
        <f t="shared" si="10"/>
        <v>#DIV/0!</v>
      </c>
      <c r="AU14">
        <f t="shared" si="13"/>
        <v>0</v>
      </c>
      <c r="AW14">
        <f t="shared" ref="AW14:AW16" si="15">0.01*(((Y14+273)*(G14/I14))^0.5)*(AU14/AO14/Q14/100)</f>
        <v>0</v>
      </c>
      <c r="AX14" s="2"/>
      <c r="AY14">
        <f t="shared" si="4"/>
        <v>0</v>
      </c>
      <c r="AZ14">
        <f t="shared" si="5"/>
        <v>0</v>
      </c>
    </row>
    <row r="15" spans="1:54" x14ac:dyDescent="0.25">
      <c r="A15" s="2" t="s">
        <v>27</v>
      </c>
      <c r="B15" s="2" t="s">
        <v>60</v>
      </c>
      <c r="C15" s="2" t="s">
        <v>29</v>
      </c>
      <c r="D15" s="2" t="s">
        <v>59</v>
      </c>
      <c r="E15" s="2"/>
      <c r="F15" s="2"/>
      <c r="G15" s="2">
        <v>0.98</v>
      </c>
      <c r="H15" s="2">
        <v>1.2</v>
      </c>
      <c r="I15" s="2">
        <v>32</v>
      </c>
      <c r="J15" s="2"/>
      <c r="K15" s="2"/>
      <c r="L15" s="2"/>
      <c r="M15" s="2"/>
      <c r="N15" s="2">
        <v>12000</v>
      </c>
      <c r="O15" s="2" t="s">
        <v>52</v>
      </c>
      <c r="P15" s="2" t="s">
        <v>45</v>
      </c>
      <c r="Q15" s="2">
        <f t="shared" si="0"/>
        <v>1</v>
      </c>
      <c r="R15" s="2"/>
      <c r="S15" s="2"/>
      <c r="T15" s="2"/>
      <c r="U15" s="2"/>
      <c r="V15" s="2"/>
      <c r="W15" s="2"/>
      <c r="X15" s="2"/>
      <c r="Y15" s="2"/>
      <c r="Z15" s="2" t="s">
        <v>35</v>
      </c>
      <c r="AA15" s="2"/>
      <c r="AB15" s="2"/>
      <c r="AC15" s="2"/>
      <c r="AF15">
        <f t="shared" si="1"/>
        <v>0</v>
      </c>
      <c r="AG15">
        <f t="shared" si="2"/>
        <v>0</v>
      </c>
      <c r="AH15">
        <v>43200</v>
      </c>
      <c r="AI15">
        <v>70900</v>
      </c>
      <c r="AJ15">
        <v>1</v>
      </c>
      <c r="AK15">
        <f t="shared" si="6"/>
        <v>0</v>
      </c>
      <c r="AL15">
        <f t="shared" si="7"/>
        <v>0</v>
      </c>
      <c r="AM15">
        <v>0.2772</v>
      </c>
      <c r="AN15">
        <v>3.95E-2</v>
      </c>
      <c r="AO15">
        <f t="shared" si="12"/>
        <v>2.5616981242898441E-2</v>
      </c>
      <c r="AP15">
        <v>0.97499999999999998</v>
      </c>
      <c r="AQ15">
        <f t="shared" si="8"/>
        <v>1.2</v>
      </c>
      <c r="AR15" t="e">
        <f t="shared" si="14"/>
        <v>#DIV/0!</v>
      </c>
      <c r="AS15" t="e">
        <f t="shared" si="3"/>
        <v>#DIV/0!</v>
      </c>
      <c r="AT15" t="e">
        <f t="shared" si="10"/>
        <v>#DIV/0!</v>
      </c>
      <c r="AU15">
        <f t="shared" si="13"/>
        <v>0</v>
      </c>
      <c r="AW15">
        <f t="shared" si="15"/>
        <v>0</v>
      </c>
      <c r="AX15" s="2"/>
      <c r="AY15">
        <f t="shared" si="4"/>
        <v>0</v>
      </c>
      <c r="AZ15">
        <f t="shared" si="5"/>
        <v>0</v>
      </c>
    </row>
    <row r="16" spans="1:54" x14ac:dyDescent="0.25">
      <c r="A16" s="2" t="s">
        <v>27</v>
      </c>
      <c r="B16" s="2" t="s">
        <v>61</v>
      </c>
      <c r="C16" s="2" t="s">
        <v>29</v>
      </c>
      <c r="D16" s="2" t="s">
        <v>59</v>
      </c>
      <c r="E16" s="2"/>
      <c r="F16" s="2"/>
      <c r="G16" s="2">
        <v>0.98</v>
      </c>
      <c r="H16" s="2">
        <v>1.21</v>
      </c>
      <c r="I16" s="2">
        <v>30.2</v>
      </c>
      <c r="J16" s="2"/>
      <c r="K16" s="2"/>
      <c r="L16" s="2"/>
      <c r="M16" s="2"/>
      <c r="N16" s="2">
        <v>8000</v>
      </c>
      <c r="O16" s="2" t="s">
        <v>52</v>
      </c>
      <c r="P16" s="2" t="s">
        <v>45</v>
      </c>
      <c r="Q16" s="2">
        <f t="shared" si="0"/>
        <v>1</v>
      </c>
      <c r="R16" s="2"/>
      <c r="S16" s="2"/>
      <c r="T16" s="2"/>
      <c r="U16" s="2"/>
      <c r="V16" s="2"/>
      <c r="W16" s="2"/>
      <c r="X16" s="2"/>
      <c r="Y16" s="2"/>
      <c r="Z16" s="2" t="s">
        <v>35</v>
      </c>
      <c r="AA16" s="2"/>
      <c r="AB16" s="2"/>
      <c r="AC16" s="2"/>
      <c r="AF16">
        <f t="shared" si="1"/>
        <v>0</v>
      </c>
      <c r="AG16">
        <f t="shared" si="2"/>
        <v>0</v>
      </c>
      <c r="AH16">
        <v>43200</v>
      </c>
      <c r="AI16">
        <v>70900</v>
      </c>
      <c r="AJ16">
        <v>1</v>
      </c>
      <c r="AK16">
        <f t="shared" si="6"/>
        <v>0</v>
      </c>
      <c r="AL16">
        <f t="shared" si="7"/>
        <v>0</v>
      </c>
      <c r="AM16">
        <v>0.2772</v>
      </c>
      <c r="AN16">
        <v>3.95E-2</v>
      </c>
      <c r="AO16">
        <f t="shared" si="12"/>
        <v>2.5693401505602138E-2</v>
      </c>
      <c r="AP16">
        <v>0.97499999999999998</v>
      </c>
      <c r="AQ16">
        <f t="shared" si="8"/>
        <v>1.21</v>
      </c>
      <c r="AR16" t="e">
        <f t="shared" si="14"/>
        <v>#DIV/0!</v>
      </c>
      <c r="AS16" t="e">
        <f t="shared" si="3"/>
        <v>#DIV/0!</v>
      </c>
      <c r="AT16" t="e">
        <f t="shared" si="10"/>
        <v>#DIV/0!</v>
      </c>
      <c r="AU16">
        <f t="shared" si="13"/>
        <v>0</v>
      </c>
      <c r="AW16">
        <f t="shared" si="15"/>
        <v>0</v>
      </c>
      <c r="AX16" s="2"/>
      <c r="AY16">
        <f t="shared" si="4"/>
        <v>0</v>
      </c>
      <c r="AZ16">
        <f t="shared" si="5"/>
        <v>0</v>
      </c>
    </row>
    <row r="17" spans="1:54" x14ac:dyDescent="0.25">
      <c r="A17" s="2" t="s">
        <v>27</v>
      </c>
      <c r="B17" s="2" t="s">
        <v>62</v>
      </c>
      <c r="C17" s="2" t="s">
        <v>42</v>
      </c>
      <c r="D17" s="2" t="s">
        <v>30</v>
      </c>
      <c r="E17" s="2"/>
      <c r="F17" s="2"/>
      <c r="G17" s="2">
        <v>0.78</v>
      </c>
      <c r="H17" s="2">
        <v>1.0900000000000001</v>
      </c>
      <c r="I17" s="2">
        <v>18.02</v>
      </c>
      <c r="J17" s="2"/>
      <c r="K17" s="2"/>
      <c r="L17" s="2"/>
      <c r="M17" s="2">
        <v>1</v>
      </c>
      <c r="N17" s="2">
        <v>2560</v>
      </c>
      <c r="O17" s="2" t="s">
        <v>44</v>
      </c>
      <c r="P17" s="2" t="s">
        <v>45</v>
      </c>
      <c r="Q17" s="2">
        <f t="shared" si="0"/>
        <v>55.449999999999996</v>
      </c>
      <c r="R17" s="2">
        <v>45</v>
      </c>
      <c r="S17" s="2">
        <v>21</v>
      </c>
      <c r="T17" s="2">
        <v>21</v>
      </c>
      <c r="U17" s="3">
        <v>40729</v>
      </c>
      <c r="V17" s="2">
        <v>0</v>
      </c>
      <c r="W17" s="2" t="s">
        <v>46</v>
      </c>
      <c r="X17" s="2"/>
      <c r="Y17" s="2">
        <v>546</v>
      </c>
      <c r="Z17" s="2" t="s">
        <v>35</v>
      </c>
      <c r="AA17" s="2">
        <v>0.90144999999999997</v>
      </c>
      <c r="AB17" s="2" t="s">
        <v>36</v>
      </c>
      <c r="AC17" s="2">
        <v>2.15</v>
      </c>
      <c r="AD17" s="2">
        <v>2.5</v>
      </c>
      <c r="AF17">
        <f t="shared" si="1"/>
        <v>21.911402500000001</v>
      </c>
      <c r="AG17">
        <f t="shared" si="2"/>
        <v>5.0339024999999991</v>
      </c>
      <c r="AH17">
        <v>43200</v>
      </c>
      <c r="AI17">
        <v>70900</v>
      </c>
      <c r="AJ17">
        <v>1</v>
      </c>
      <c r="AK17">
        <f t="shared" si="6"/>
        <v>162571.97526229246</v>
      </c>
      <c r="AL17">
        <f>AI17*AJ17*(AF17^0.82)</f>
        <v>891242.27808162733</v>
      </c>
      <c r="AM17">
        <v>0.2772</v>
      </c>
      <c r="AN17">
        <v>3.95E-2</v>
      </c>
      <c r="AO17">
        <f t="shared" si="12"/>
        <v>2.473711067834438E-2</v>
      </c>
      <c r="AP17">
        <v>0.97499999999999998</v>
      </c>
      <c r="AQ17">
        <f t="shared" si="8"/>
        <v>1.0900000000000001</v>
      </c>
      <c r="AR17">
        <f t="shared" si="14"/>
        <v>278.46364269771198</v>
      </c>
      <c r="AS17">
        <f t="shared" si="3"/>
        <v>424.03077896875118</v>
      </c>
      <c r="AT17">
        <f t="shared" si="10"/>
        <v>306.5893092544664</v>
      </c>
      <c r="AU17">
        <f>AL17*3.6/2600</f>
        <v>1234.027769651484</v>
      </c>
      <c r="AW17">
        <f>0.01*(((Y17+273)*(G17/I17))^0.5)*(AU17/AO17/Q17/100)</f>
        <v>0.53565636407590922</v>
      </c>
      <c r="AX17" s="2">
        <v>0.90144999999999997</v>
      </c>
      <c r="AY17">
        <f t="shared" si="4"/>
        <v>8.3026902485570903E-2</v>
      </c>
      <c r="AZ17">
        <f t="shared" si="5"/>
        <v>0.13972502945005891</v>
      </c>
      <c r="BB17" t="s">
        <v>91</v>
      </c>
    </row>
    <row r="18" spans="1:54" x14ac:dyDescent="0.25">
      <c r="A18" s="2" t="s">
        <v>27</v>
      </c>
      <c r="B18" s="6" t="s">
        <v>63</v>
      </c>
      <c r="C18" s="2" t="s">
        <v>42</v>
      </c>
      <c r="D18" s="2" t="s">
        <v>30</v>
      </c>
      <c r="E18" s="2"/>
      <c r="F18" s="2"/>
      <c r="G18" s="2">
        <v>0.75</v>
      </c>
      <c r="H18" s="2">
        <v>1.08</v>
      </c>
      <c r="I18" s="2">
        <v>18.02</v>
      </c>
      <c r="J18" s="2"/>
      <c r="K18" s="2">
        <v>35.1</v>
      </c>
      <c r="L18" s="2" t="s">
        <v>43</v>
      </c>
      <c r="M18" s="2">
        <v>1</v>
      </c>
      <c r="N18" s="2">
        <v>3800</v>
      </c>
      <c r="O18" s="2" t="s">
        <v>44</v>
      </c>
      <c r="P18" s="2" t="s">
        <v>45</v>
      </c>
      <c r="Q18" s="2">
        <f t="shared" si="0"/>
        <v>67.55</v>
      </c>
      <c r="R18" s="2">
        <v>55</v>
      </c>
      <c r="S18" s="2">
        <v>21</v>
      </c>
      <c r="T18" s="2">
        <v>21</v>
      </c>
      <c r="U18" s="3">
        <v>40729</v>
      </c>
      <c r="V18" s="2">
        <v>0</v>
      </c>
      <c r="W18" s="2" t="s">
        <v>46</v>
      </c>
      <c r="X18" s="2"/>
      <c r="Y18" s="2">
        <v>556</v>
      </c>
      <c r="Z18" s="2" t="s">
        <v>35</v>
      </c>
      <c r="AA18" s="2">
        <v>1.0984</v>
      </c>
      <c r="AB18" s="2" t="s">
        <v>36</v>
      </c>
      <c r="AC18" s="2">
        <v>3.4</v>
      </c>
      <c r="AD18" s="2">
        <v>5.6</v>
      </c>
      <c r="AE18">
        <v>12.4</v>
      </c>
      <c r="AF18">
        <f t="shared" si="1"/>
        <v>72.374439999999993</v>
      </c>
      <c r="AG18">
        <f t="shared" si="2"/>
        <v>144.97124000000002</v>
      </c>
      <c r="AH18">
        <v>43200</v>
      </c>
      <c r="AI18">
        <v>70900</v>
      </c>
      <c r="AJ18">
        <v>1</v>
      </c>
      <c r="AK18">
        <f>AH18*AJ18*(AG18^0.82)</f>
        <v>2557024.3679510513</v>
      </c>
      <c r="AL18">
        <f>AI18*AJ18*(AF18^0.82)</f>
        <v>2374138.8380581494</v>
      </c>
      <c r="AM18">
        <v>0.2772</v>
      </c>
      <c r="AN18">
        <v>3.95E-2</v>
      </c>
      <c r="AO18">
        <f t="shared" si="12"/>
        <v>2.4653328492199873E-2</v>
      </c>
      <c r="AP18">
        <v>0.97499999999999998</v>
      </c>
      <c r="AQ18">
        <f t="shared" si="8"/>
        <v>1.08</v>
      </c>
      <c r="AR18">
        <f t="shared" si="14"/>
        <v>266.03067606705446</v>
      </c>
      <c r="AS18">
        <f>0.2772*((Q18*100*I18)^0.5)*(AF18*(((866.5-Y18)^1.25)/((Y18)^1.1506)))</f>
        <v>6333.7725391185695</v>
      </c>
      <c r="AT18">
        <f>182*AO18*AF18*((I18*Q18*100/Y18)^0.5)</f>
        <v>4804.9053939386413</v>
      </c>
      <c r="AU18">
        <f>AL18*3.6/1500</f>
        <v>5697.9332113395594</v>
      </c>
      <c r="AW18">
        <f t="shared" ref="AW18:AW24" si="16">0.01*(((Y18+273)*(G18/I18))^0.5)*(AU18/AO18/Q18/100)</f>
        <v>2.0097726976628882</v>
      </c>
      <c r="AX18" s="2">
        <v>1.0984</v>
      </c>
      <c r="AY18">
        <f t="shared" si="4"/>
        <v>0.31151539116853</v>
      </c>
      <c r="AZ18">
        <f t="shared" si="5"/>
        <v>0.17025234050468102</v>
      </c>
      <c r="BA18" t="s">
        <v>94</v>
      </c>
      <c r="BB18" t="s">
        <v>91</v>
      </c>
    </row>
    <row r="19" spans="1:54" x14ac:dyDescent="0.25">
      <c r="B19" s="2" t="s">
        <v>84</v>
      </c>
      <c r="C19" s="2" t="s">
        <v>29</v>
      </c>
      <c r="G19" s="2">
        <v>1.02</v>
      </c>
      <c r="H19" s="2">
        <v>1.37</v>
      </c>
      <c r="I19" s="2">
        <v>11.44</v>
      </c>
      <c r="N19" s="2">
        <v>4750</v>
      </c>
      <c r="P19" s="2" t="s">
        <v>32</v>
      </c>
      <c r="Q19" s="2">
        <f t="shared" si="0"/>
        <v>69.97</v>
      </c>
      <c r="R19">
        <v>57</v>
      </c>
      <c r="S19">
        <v>21</v>
      </c>
      <c r="T19">
        <v>21</v>
      </c>
      <c r="Y19">
        <v>673</v>
      </c>
      <c r="AC19">
        <v>2.4</v>
      </c>
      <c r="AD19">
        <v>0.8</v>
      </c>
      <c r="AE19">
        <v>6.5</v>
      </c>
      <c r="AF19">
        <f t="shared" si="1"/>
        <v>12.301439999999999</v>
      </c>
      <c r="AG19">
        <f t="shared" si="2"/>
        <v>55.256639999999997</v>
      </c>
      <c r="AH19">
        <v>43200</v>
      </c>
      <c r="AI19">
        <v>70900</v>
      </c>
      <c r="AJ19">
        <v>1</v>
      </c>
      <c r="AK19">
        <f>AH19*AJ19*(AG19^0.82)</f>
        <v>1159415.2670398571</v>
      </c>
      <c r="AL19">
        <f t="shared" si="7"/>
        <v>1902836.630396432</v>
      </c>
      <c r="AM19">
        <v>0.2772</v>
      </c>
      <c r="AN19">
        <v>3.95E-2</v>
      </c>
      <c r="AO19">
        <f t="shared" si="12"/>
        <v>2.6844753430296402E-2</v>
      </c>
      <c r="AP19">
        <v>0.97499999999999998</v>
      </c>
      <c r="AQ19">
        <f t="shared" si="8"/>
        <v>1.37</v>
      </c>
      <c r="AR19">
        <f t="shared" si="14"/>
        <v>124.9596900602097</v>
      </c>
      <c r="AS19">
        <f>0.2772*((Q19*100*I19)^0.5)*(AF19*(((866.5-Y19)^1.25)/((Y19)^1.1506)))</f>
        <v>388.02097858397815</v>
      </c>
      <c r="AT19">
        <f>182*AO19*AF19*((I19*Q19*100/Y19)^0.5)</f>
        <v>655.46299348549951</v>
      </c>
      <c r="AU19">
        <f>AL19*3.6/14000</f>
        <v>489.30084781622543</v>
      </c>
      <c r="AW19">
        <f t="shared" si="16"/>
        <v>0.23924194081018454</v>
      </c>
      <c r="AY19">
        <f t="shared" si="4"/>
        <v>3.7082574990728583E-2</v>
      </c>
      <c r="AZ19">
        <f t="shared" si="5"/>
        <v>0</v>
      </c>
    </row>
    <row r="20" spans="1:54" x14ac:dyDescent="0.25">
      <c r="B20" s="2" t="s">
        <v>85</v>
      </c>
      <c r="AN20">
        <v>3.95E-2</v>
      </c>
      <c r="AO20">
        <f t="shared" si="12"/>
        <v>0</v>
      </c>
      <c r="AQ20">
        <f t="shared" si="8"/>
        <v>0</v>
      </c>
      <c r="AW20" t="e">
        <f t="shared" si="16"/>
        <v>#DIV/0!</v>
      </c>
      <c r="AY20" t="e">
        <f t="shared" si="4"/>
        <v>#DIV/0!</v>
      </c>
    </row>
    <row r="21" spans="1:54" x14ac:dyDescent="0.25">
      <c r="A21" s="7" t="s">
        <v>27</v>
      </c>
      <c r="B21" s="7" t="s">
        <v>98</v>
      </c>
      <c r="C21" s="7" t="s">
        <v>42</v>
      </c>
      <c r="D21" s="7" t="s">
        <v>30</v>
      </c>
      <c r="E21" s="8"/>
      <c r="F21" s="8"/>
      <c r="G21" s="7">
        <v>0.93</v>
      </c>
      <c r="H21" s="7">
        <v>1.2</v>
      </c>
      <c r="I21" s="7">
        <v>18.02</v>
      </c>
      <c r="J21" s="8"/>
      <c r="K21" s="7">
        <v>5.72</v>
      </c>
      <c r="L21" s="7" t="s">
        <v>43</v>
      </c>
      <c r="M21" s="8"/>
      <c r="N21" s="7" t="s">
        <v>31</v>
      </c>
      <c r="O21" s="7" t="s">
        <v>44</v>
      </c>
      <c r="P21" s="7" t="s">
        <v>99</v>
      </c>
      <c r="Q21" s="7">
        <v>9.5</v>
      </c>
      <c r="R21" s="7">
        <v>9.5</v>
      </c>
      <c r="S21" s="7">
        <v>10</v>
      </c>
      <c r="T21" s="7">
        <v>10</v>
      </c>
      <c r="U21" s="9">
        <v>40729</v>
      </c>
      <c r="V21" s="7">
        <v>0</v>
      </c>
      <c r="W21" s="7" t="s">
        <v>100</v>
      </c>
      <c r="X21" s="8"/>
      <c r="Y21" s="7">
        <f>194+273</f>
        <v>467</v>
      </c>
      <c r="Z21" s="7" t="s">
        <v>35</v>
      </c>
      <c r="AA21" s="7" t="s">
        <v>31</v>
      </c>
      <c r="AB21" s="7" t="s">
        <v>36</v>
      </c>
      <c r="AN21">
        <v>3.95E-2</v>
      </c>
      <c r="AO21">
        <f>AN21*((AQ21*((2/(AQ21+1))^((AQ21+1)/(AQ21-1))))^0.5)</f>
        <v>2.5616981242898441E-2</v>
      </c>
      <c r="AQ21">
        <f>H21</f>
        <v>1.2</v>
      </c>
      <c r="AU21">
        <v>27180</v>
      </c>
      <c r="AW21">
        <f>0.01*(((Y21+273)*(G21/I21))^0.5)*(AU21/AO21/Q21/100)</f>
        <v>69.020458131851811</v>
      </c>
      <c r="AY21">
        <f t="shared" si="4"/>
        <v>10.698192406821843</v>
      </c>
    </row>
    <row r="22" spans="1:54" x14ac:dyDescent="0.25">
      <c r="A22" s="7" t="s">
        <v>27</v>
      </c>
      <c r="B22" s="7" t="s">
        <v>101</v>
      </c>
      <c r="C22" s="7" t="s">
        <v>42</v>
      </c>
      <c r="D22" s="7" t="s">
        <v>30</v>
      </c>
      <c r="E22" s="8"/>
      <c r="F22" s="8"/>
      <c r="G22" s="7">
        <v>0.93</v>
      </c>
      <c r="H22" s="7">
        <v>1.2</v>
      </c>
      <c r="I22" s="7">
        <v>18.02</v>
      </c>
      <c r="J22" s="8"/>
      <c r="K22" s="7">
        <v>5.72</v>
      </c>
      <c r="L22" s="7" t="s">
        <v>43</v>
      </c>
      <c r="M22" s="8"/>
      <c r="N22" s="7" t="s">
        <v>31</v>
      </c>
      <c r="O22" s="7" t="s">
        <v>44</v>
      </c>
      <c r="P22" s="7" t="s">
        <v>99</v>
      </c>
      <c r="Q22" s="7">
        <v>9.5</v>
      </c>
      <c r="R22" s="7">
        <v>9.5</v>
      </c>
      <c r="S22" s="7">
        <v>10</v>
      </c>
      <c r="T22" s="7">
        <v>10</v>
      </c>
      <c r="U22" s="9">
        <v>40729</v>
      </c>
      <c r="V22" s="7">
        <v>0</v>
      </c>
      <c r="W22" s="7" t="s">
        <v>100</v>
      </c>
      <c r="X22" s="8"/>
      <c r="Y22" s="7">
        <f>194+273</f>
        <v>467</v>
      </c>
      <c r="Z22" s="7" t="s">
        <v>35</v>
      </c>
      <c r="AA22" s="7" t="s">
        <v>31</v>
      </c>
      <c r="AB22" s="7" t="s">
        <v>36</v>
      </c>
      <c r="AN22">
        <v>3.95E-2</v>
      </c>
      <c r="AO22">
        <f>AN22*((AQ22*((2/(AQ22+1))^((AQ22+1)/(AQ22-1))))^0.5)</f>
        <v>2.5616981242898441E-2</v>
      </c>
      <c r="AQ22">
        <f>H22</f>
        <v>1.2</v>
      </c>
      <c r="AU22">
        <v>48000</v>
      </c>
      <c r="AW22">
        <f>0.01*(((Y22+273)*(G22/I22))^0.5)*(AU22/AO22/Q22/100)</f>
        <v>121.89043378693479</v>
      </c>
      <c r="AY22">
        <f t="shared" si="4"/>
        <v>18.893055023084941</v>
      </c>
    </row>
    <row r="23" spans="1:54" x14ac:dyDescent="0.25">
      <c r="AN23">
        <v>3.95E-2</v>
      </c>
      <c r="AO23">
        <f t="shared" ref="AO23:AO24" si="17">AN23*((AQ23*((2/(AQ23+1))^((AQ23+1)/(AQ23-1))))^0.5)</f>
        <v>0</v>
      </c>
      <c r="AQ23">
        <f t="shared" si="8"/>
        <v>0</v>
      </c>
      <c r="AW23" t="e">
        <f t="shared" si="16"/>
        <v>#DIV/0!</v>
      </c>
      <c r="AY23" t="e">
        <f t="shared" si="4"/>
        <v>#DIV/0!</v>
      </c>
    </row>
    <row r="24" spans="1:54" x14ac:dyDescent="0.25">
      <c r="AN24">
        <v>3.95E-2</v>
      </c>
      <c r="AO24">
        <f t="shared" si="17"/>
        <v>0</v>
      </c>
      <c r="AQ24">
        <f t="shared" si="8"/>
        <v>0</v>
      </c>
      <c r="AW24" t="e">
        <f t="shared" si="16"/>
        <v>#DIV/0!</v>
      </c>
      <c r="AY24" t="e">
        <f t="shared" si="4"/>
        <v>#DIV/0!</v>
      </c>
    </row>
    <row r="25" spans="1:54" x14ac:dyDescent="0.25">
      <c r="AQ25">
        <f t="shared" si="8"/>
        <v>0</v>
      </c>
    </row>
    <row r="26" spans="1:54" x14ac:dyDescent="0.25">
      <c r="AQ26">
        <f t="shared" si="8"/>
        <v>0</v>
      </c>
    </row>
    <row r="27" spans="1:54" x14ac:dyDescent="0.25">
      <c r="AQ27">
        <f t="shared" si="8"/>
        <v>0</v>
      </c>
    </row>
    <row r="28" spans="1:54" x14ac:dyDescent="0.25">
      <c r="AQ28">
        <f t="shared" si="8"/>
        <v>0</v>
      </c>
    </row>
    <row r="30" spans="1:54" x14ac:dyDescent="0.25">
      <c r="AB30">
        <f>48+273</f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2022-08-26T16:19:25Z</dcterms:modified>
</cp:coreProperties>
</file>